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J22" i="1"/>
  <c r="J21"/>
  <c r="I22"/>
  <c r="I21"/>
  <c r="H22"/>
  <c r="H21"/>
  <c r="G22"/>
  <c r="G21"/>
  <c r="F22"/>
  <c r="F21"/>
  <c r="E22"/>
  <c r="E21"/>
  <c r="D22"/>
  <c r="D21"/>
  <c r="I112"/>
  <c r="H112"/>
  <c r="H107"/>
  <c r="G112"/>
  <c r="G107"/>
  <c r="F112"/>
  <c r="F107"/>
  <c r="E112"/>
  <c r="E107"/>
  <c r="D112"/>
  <c r="D107"/>
  <c r="J108" l="1"/>
  <c r="I113"/>
  <c r="I108"/>
  <c r="H113"/>
  <c r="H108"/>
  <c r="G113"/>
  <c r="G108"/>
  <c r="F113"/>
  <c r="F108"/>
  <c r="E113"/>
  <c r="E108"/>
  <c r="D113"/>
  <c r="D108"/>
  <c r="D72"/>
  <c r="D34"/>
  <c r="J92" l="1"/>
  <c r="J91"/>
  <c r="D75"/>
  <c r="E75"/>
  <c r="F75"/>
  <c r="G75"/>
  <c r="H75"/>
  <c r="I75"/>
  <c r="J75"/>
  <c r="D77"/>
  <c r="E77"/>
  <c r="F77"/>
  <c r="H77"/>
  <c r="J77"/>
  <c r="E76"/>
  <c r="F76"/>
  <c r="H76"/>
  <c r="J76"/>
  <c r="D71"/>
  <c r="D66"/>
  <c r="D76" s="1"/>
  <c r="E42" l="1"/>
  <c r="F42"/>
  <c r="G42"/>
  <c r="H42"/>
  <c r="I42"/>
  <c r="J42"/>
  <c r="D42"/>
  <c r="F92"/>
  <c r="F91"/>
  <c r="E92"/>
  <c r="G92"/>
  <c r="I92"/>
  <c r="E91"/>
  <c r="G91"/>
  <c r="I91"/>
  <c r="D92"/>
  <c r="D91"/>
  <c r="D44"/>
  <c r="D47" s="1"/>
  <c r="I45" l="1"/>
  <c r="H45"/>
  <c r="H48" s="1"/>
  <c r="G48"/>
  <c r="F45"/>
  <c r="F48" s="1"/>
  <c r="E45"/>
  <c r="E48" s="1"/>
  <c r="D48"/>
  <c r="I44"/>
  <c r="I47" s="1"/>
  <c r="H44"/>
  <c r="H47" s="1"/>
  <c r="G44"/>
  <c r="G47" s="1"/>
  <c r="F44"/>
  <c r="F47" s="1"/>
  <c r="E44"/>
  <c r="E47" s="1"/>
  <c r="J45"/>
  <c r="J44"/>
  <c r="J47" s="1"/>
  <c r="J117"/>
  <c r="I117"/>
  <c r="H117"/>
  <c r="G117"/>
  <c r="F117"/>
  <c r="E117"/>
  <c r="J95"/>
  <c r="I95"/>
  <c r="H95"/>
  <c r="G95"/>
  <c r="F95"/>
  <c r="E95"/>
  <c r="J93"/>
  <c r="I93"/>
  <c r="G93"/>
  <c r="F93"/>
  <c r="E93"/>
  <c r="J78"/>
  <c r="I78"/>
  <c r="G78"/>
  <c r="F78"/>
  <c r="E78"/>
  <c r="J73"/>
  <c r="I73"/>
  <c r="H73"/>
  <c r="G73"/>
  <c r="F73"/>
  <c r="E73"/>
  <c r="J63"/>
  <c r="I63"/>
  <c r="H63"/>
  <c r="G63"/>
  <c r="F63"/>
  <c r="E63"/>
  <c r="J60"/>
  <c r="I60"/>
  <c r="H60"/>
  <c r="G60"/>
  <c r="F60"/>
  <c r="E60"/>
  <c r="J59"/>
  <c r="I59"/>
  <c r="H59"/>
  <c r="G59"/>
  <c r="F59"/>
  <c r="E59"/>
  <c r="J54"/>
  <c r="I54"/>
  <c r="H54"/>
  <c r="G54"/>
  <c r="F54"/>
  <c r="E54"/>
  <c r="J53"/>
  <c r="I53"/>
  <c r="H53"/>
  <c r="G53"/>
  <c r="F53"/>
  <c r="E53"/>
  <c r="J37"/>
  <c r="I37"/>
  <c r="H37"/>
  <c r="G37"/>
  <c r="F37"/>
  <c r="E37"/>
  <c r="J28"/>
  <c r="I28"/>
  <c r="H28"/>
  <c r="G28"/>
  <c r="F28"/>
  <c r="E28"/>
  <c r="J23"/>
  <c r="I23"/>
  <c r="H23"/>
  <c r="G23"/>
  <c r="F23"/>
  <c r="E23"/>
  <c r="J19"/>
  <c r="I19"/>
  <c r="H19"/>
  <c r="G19"/>
  <c r="F19"/>
  <c r="E19"/>
  <c r="D63"/>
  <c r="D60"/>
  <c r="D59"/>
  <c r="D54"/>
  <c r="D53"/>
  <c r="D117"/>
  <c r="D95"/>
  <c r="D93"/>
  <c r="D68"/>
  <c r="D78"/>
  <c r="D73"/>
  <c r="D37"/>
  <c r="D28"/>
  <c r="D23"/>
  <c r="D19"/>
  <c r="D83" l="1"/>
  <c r="E68"/>
  <c r="F68"/>
  <c r="G68"/>
  <c r="I68"/>
  <c r="J68"/>
  <c r="E83"/>
  <c r="F83"/>
  <c r="G83"/>
  <c r="I83"/>
  <c r="J83"/>
  <c r="H78"/>
  <c r="H93"/>
  <c r="H83"/>
  <c r="H68" l="1"/>
</calcChain>
</file>

<file path=xl/comments1.xml><?xml version="1.0" encoding="utf-8"?>
<comments xmlns="http://schemas.openxmlformats.org/spreadsheetml/2006/main">
  <authors>
    <author>Автор</author>
  </authors>
  <commentList>
    <comment ref="B3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: КФСР</t>
        </r>
        <r>
          <rPr>
            <sz val="8"/>
            <color indexed="81"/>
            <rFont val="Tahoma"/>
            <family val="2"/>
            <charset val="204"/>
          </rPr>
          <t xml:space="preserve">
0102,0103,0104,0203,0304</t>
        </r>
      </text>
    </comment>
    <comment ref="B6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0111</t>
        </r>
      </text>
    </comment>
    <comment ref="J6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плюс ваховск звероферма тип средств 08.01.01 (мун.зад)</t>
        </r>
      </text>
    </comment>
    <comment ref="D11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дума, админ, сдк, музей, умто
</t>
        </r>
      </text>
    </comment>
    <comment ref="E11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уодомс, админ, сдк</t>
        </r>
      </text>
    </comment>
    <comment ref="F11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контакт, админ, сдк</t>
        </r>
      </text>
    </comment>
    <comment ref="G11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умто, сдк, админ, музей</t>
        </r>
      </text>
    </comment>
    <comment ref="H11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содружество, админ, сдк</t>
        </r>
      </text>
    </comment>
    <comment ref="I11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кдц, админ, сотрудничество</t>
        </r>
      </text>
    </comment>
    <comment ref="J11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админ, умто, ксц, звероферма</t>
        </r>
      </text>
    </comment>
  </commentList>
</comments>
</file>

<file path=xl/sharedStrings.xml><?xml version="1.0" encoding="utf-8"?>
<sst xmlns="http://schemas.openxmlformats.org/spreadsheetml/2006/main" count="230" uniqueCount="94">
  <si>
    <t xml:space="preserve">Приложение </t>
  </si>
  <si>
    <t>к приказу департамента финансов</t>
  </si>
  <si>
    <t>администрации района</t>
  </si>
  <si>
    <t>Таблица 1</t>
  </si>
  <si>
    <t>Наименование показателей</t>
  </si>
  <si>
    <t>Единицы измерения</t>
  </si>
  <si>
    <t>1.</t>
  </si>
  <si>
    <t>Общий объем доходов местных бюджетов</t>
  </si>
  <si>
    <t xml:space="preserve">уточненный план на год              </t>
  </si>
  <si>
    <t>тыс. рублей</t>
  </si>
  <si>
    <t xml:space="preserve">фактическое исполнение              </t>
  </si>
  <si>
    <t xml:space="preserve">% исполнения                        </t>
  </si>
  <si>
    <t xml:space="preserve">%   </t>
  </si>
  <si>
    <t>2.</t>
  </si>
  <si>
    <t xml:space="preserve">Общий объем налоговых и неналоговых доходов местных бюджетов            </t>
  </si>
  <si>
    <t>3.</t>
  </si>
  <si>
    <t xml:space="preserve">Общий объем расходов местных бюджетов     </t>
  </si>
  <si>
    <t>4.</t>
  </si>
  <si>
    <t>5.</t>
  </si>
  <si>
    <t xml:space="preserve">Общий объем расходов на содержание органов местного самоуправления     </t>
  </si>
  <si>
    <t>6.</t>
  </si>
  <si>
    <t xml:space="preserve">Дефицит бюджета                     </t>
  </si>
  <si>
    <t>7.</t>
  </si>
  <si>
    <t xml:space="preserve">Размер дефицита                     </t>
  </si>
  <si>
    <t xml:space="preserve">планируемый                         </t>
  </si>
  <si>
    <t xml:space="preserve">фактически сложившийся              </t>
  </si>
  <si>
    <t>8.</t>
  </si>
  <si>
    <t xml:space="preserve">Объем муниципального долга          </t>
  </si>
  <si>
    <t>9.</t>
  </si>
  <si>
    <t>Доля объема муниципального долга в общем объеме доходов местных бюджетов без учета утвержденного   объема безвозмездных поступлений и поступлений налоговых доходов по дополнительным нормативам отчислений</t>
  </si>
  <si>
    <t xml:space="preserve">планируемая                         </t>
  </si>
  <si>
    <t xml:space="preserve">фактически сложившаяся              </t>
  </si>
  <si>
    <t>10.</t>
  </si>
  <si>
    <t xml:space="preserve">Объем расходов на обслуживание  муниципального долга                </t>
  </si>
  <si>
    <t>11.</t>
  </si>
  <si>
    <t xml:space="preserve">Доля объема расходов на обслуживание муниципального долга в общем объеме расходов местных бюджетов без учета расходов, осуществляемых за счет  субвенций из регионального фонда компенсаций                         </t>
  </si>
  <si>
    <t>12.</t>
  </si>
  <si>
    <t xml:space="preserve">Объем резервного фонда              </t>
  </si>
  <si>
    <t>13.</t>
  </si>
  <si>
    <t xml:space="preserve">Размер резервного фонда в общем объеме расходов местных бюджетов    </t>
  </si>
  <si>
    <t>14.</t>
  </si>
  <si>
    <t>Расходы на заработную плату и начисления на выплаты по оплате труда - всего</t>
  </si>
  <si>
    <t>Работников органов местного самоуправления</t>
  </si>
  <si>
    <t>15.</t>
  </si>
  <si>
    <t>Расходы на оплату коммунальных услуг - всего</t>
  </si>
  <si>
    <t>15.1.</t>
  </si>
  <si>
    <t>В органах местного самоуправления</t>
  </si>
  <si>
    <t>15.2.</t>
  </si>
  <si>
    <t>16.</t>
  </si>
  <si>
    <t xml:space="preserve">всего: в т.ч.                       </t>
  </si>
  <si>
    <t xml:space="preserve">по выплате заработной платы работников бюджетной сферы и начислениям на выплаты по оплате труда                               </t>
  </si>
  <si>
    <t>по оплате коммунальных услуг</t>
  </si>
  <si>
    <t>17.</t>
  </si>
  <si>
    <t>Численность работников органов местного самоуправления по штатному расписанию</t>
  </si>
  <si>
    <t>человек</t>
  </si>
  <si>
    <t>18.</t>
  </si>
  <si>
    <t>Среднегодовая штатная численность работников муниципальных казённых, бюджетных и автономных  учреждений</t>
  </si>
  <si>
    <t>Среднесписочная численность работников муниципальных казённых, бюджетных и автономных  учреждений</t>
  </si>
  <si>
    <t>19.</t>
  </si>
  <si>
    <t xml:space="preserve">Количество муниципальных учреждений, </t>
  </si>
  <si>
    <t>единиц</t>
  </si>
  <si>
    <t xml:space="preserve">казённых учреждений  </t>
  </si>
  <si>
    <t>бюджетных учреждений</t>
  </si>
  <si>
    <t>автономных учреждений</t>
  </si>
  <si>
    <t xml:space="preserve">  </t>
  </si>
  <si>
    <t>от 04.04.2013 г. №  44</t>
  </si>
  <si>
    <t>городское поселение      Новоаганск</t>
  </si>
  <si>
    <t>Сельское поселение Аган</t>
  </si>
  <si>
    <t>Сельское поселение Вата</t>
  </si>
  <si>
    <t>Сельское поселение      Покур</t>
  </si>
  <si>
    <t>Сельское поселение Зайцева Речка</t>
  </si>
  <si>
    <t>Сельское поселение Ларьяк</t>
  </si>
  <si>
    <t>Сельское поселение Ваховск</t>
  </si>
  <si>
    <t>Свод отчетов</t>
  </si>
  <si>
    <t xml:space="preserve">муниципальных образований района о выполнении перечня мер, предусмотренных </t>
  </si>
  <si>
    <t>соглашением о мерах по повышению эффективности использования бюджетных средств</t>
  </si>
  <si>
    <t xml:space="preserve">и увеличению поступлений налоговых и неналоговых доходов </t>
  </si>
  <si>
    <t>№ п/п</t>
  </si>
  <si>
    <t xml:space="preserve">фактическое исполнение за отчетный финансовый год   (2013)       </t>
  </si>
  <si>
    <t>Общий объем расходов на содержание казенных, бюджетных и автономных учреждений (за исключением органов местного самоуправления)</t>
  </si>
  <si>
    <t>Работников казённых, бюджетных и автономных учреждений</t>
  </si>
  <si>
    <t>16.1.</t>
  </si>
  <si>
    <t>16.2.</t>
  </si>
  <si>
    <t>В казённых, бюджетных и автономных учреждениях</t>
  </si>
  <si>
    <t xml:space="preserve">Объем фактически сложившейся просроченной  кредиторской  задолженности,                      </t>
  </si>
  <si>
    <t>Объем бюджетных кредитов, подлежащих возврату в бюджет района</t>
  </si>
  <si>
    <t>по факту за 2012 год (справочно)</t>
  </si>
  <si>
    <t>по факту за 2013 год (справочно)</t>
  </si>
  <si>
    <t xml:space="preserve">по плану на 2014 год            </t>
  </si>
  <si>
    <t>по факту на отчетную дату</t>
  </si>
  <si>
    <t>20.</t>
  </si>
  <si>
    <t>21.</t>
  </si>
  <si>
    <t xml:space="preserve">Общий объем расходов, осуществляемых за счет субвенций </t>
  </si>
  <si>
    <t>по состоянию на 01 .07. 2014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</si>
</sst>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164" fontId="1" fillId="0" borderId="1" xfId="0" applyNumberFormat="1" applyFont="1" applyBorder="1"/>
    <xf numFmtId="164" fontId="1" fillId="0" borderId="1" xfId="0" applyNumberFormat="1" applyFont="1" applyFill="1" applyBorder="1"/>
    <xf numFmtId="164" fontId="4" fillId="0" borderId="1" xfId="0" applyNumberFormat="1" applyFont="1" applyBorder="1" applyAlignment="1">
      <alignment vertical="top" wrapText="1"/>
    </xf>
    <xf numFmtId="164" fontId="4" fillId="0" borderId="1" xfId="0" applyNumberFormat="1" applyFont="1" applyFill="1" applyBorder="1" applyAlignment="1">
      <alignment vertical="top" wrapText="1"/>
    </xf>
    <xf numFmtId="164" fontId="4" fillId="0" borderId="1" xfId="0" applyNumberFormat="1" applyFont="1" applyBorder="1"/>
    <xf numFmtId="164" fontId="4" fillId="0" borderId="1" xfId="0" applyNumberFormat="1" applyFon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vertical="top" wrapText="1"/>
    </xf>
    <xf numFmtId="3" fontId="4" fillId="0" borderId="1" xfId="0" applyNumberFormat="1" applyFont="1" applyBorder="1"/>
    <xf numFmtId="3" fontId="4" fillId="0" borderId="1" xfId="0" applyNumberFormat="1" applyFont="1" applyFill="1" applyBorder="1"/>
    <xf numFmtId="164" fontId="7" fillId="0" borderId="1" xfId="0" applyNumberFormat="1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vertical="top" wrapText="1"/>
    </xf>
    <xf numFmtId="164" fontId="7" fillId="0" borderId="1" xfId="0" applyNumberFormat="1" applyFont="1" applyFill="1" applyBorder="1" applyAlignment="1">
      <alignment vertical="top" wrapText="1"/>
    </xf>
    <xf numFmtId="164" fontId="7" fillId="0" borderId="1" xfId="0" applyNumberFormat="1" applyFont="1" applyBorder="1" applyAlignment="1">
      <alignment vertical="center" wrapText="1"/>
    </xf>
    <xf numFmtId="164" fontId="7" fillId="0" borderId="1" xfId="0" applyNumberFormat="1" applyFont="1" applyBorder="1" applyAlignment="1">
      <alignment vertical="center"/>
    </xf>
    <xf numFmtId="164" fontId="7" fillId="0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center" vertical="top" wrapText="1"/>
    </xf>
    <xf numFmtId="164" fontId="7" fillId="0" borderId="1" xfId="0" applyNumberFormat="1" applyFont="1" applyBorder="1"/>
    <xf numFmtId="164" fontId="7" fillId="0" borderId="1" xfId="0" applyNumberFormat="1" applyFont="1" applyFill="1" applyBorder="1"/>
    <xf numFmtId="164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vertical="top" wrapText="1"/>
    </xf>
    <xf numFmtId="3" fontId="7" fillId="0" borderId="1" xfId="0" applyNumberFormat="1" applyFont="1" applyBorder="1"/>
    <xf numFmtId="3" fontId="7" fillId="0" borderId="1" xfId="0" applyNumberFormat="1" applyFont="1" applyFill="1" applyBorder="1" applyAlignment="1">
      <alignment vertical="top" wrapText="1"/>
    </xf>
    <xf numFmtId="3" fontId="7" fillId="0" borderId="1" xfId="0" applyNumberFormat="1" applyFont="1" applyFill="1" applyBorder="1"/>
    <xf numFmtId="164" fontId="0" fillId="0" borderId="0" xfId="0" applyNumberFormat="1" applyAlignment="1">
      <alignment vertical="center"/>
    </xf>
    <xf numFmtId="0" fontId="7" fillId="0" borderId="1" xfId="0" applyNumberFormat="1" applyFont="1" applyFill="1" applyBorder="1" applyAlignment="1">
      <alignment vertical="top" wrapText="1"/>
    </xf>
    <xf numFmtId="164" fontId="1" fillId="2" borderId="1" xfId="0" applyNumberFormat="1" applyFont="1" applyFill="1" applyBorder="1"/>
    <xf numFmtId="164" fontId="1" fillId="2" borderId="1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2"/>
  <sheetViews>
    <sheetView tabSelected="1" topLeftCell="A6" workbookViewId="0">
      <selection activeCell="A6" sqref="A6:J6"/>
    </sheetView>
  </sheetViews>
  <sheetFormatPr defaultRowHeight="15"/>
  <cols>
    <col min="2" max="2" width="39.85546875" customWidth="1"/>
    <col min="3" max="3" width="11.85546875" style="2" customWidth="1"/>
    <col min="4" max="4" width="13.140625" customWidth="1"/>
    <col min="5" max="5" width="12.28515625" customWidth="1"/>
    <col min="6" max="6" width="11.42578125" customWidth="1"/>
    <col min="7" max="7" width="11.7109375" style="11" customWidth="1"/>
    <col min="8" max="8" width="11.42578125" customWidth="1"/>
    <col min="9" max="9" width="11.7109375" style="11" customWidth="1"/>
    <col min="10" max="10" width="12" customWidth="1"/>
    <col min="11" max="11" width="12.5703125" customWidth="1"/>
  </cols>
  <sheetData>
    <row r="1" spans="1:10" ht="15.75" hidden="1">
      <c r="A1" s="1"/>
      <c r="D1" s="1"/>
      <c r="G1" s="13"/>
      <c r="H1" s="12"/>
      <c r="I1" s="47" t="s">
        <v>0</v>
      </c>
      <c r="J1" s="47"/>
    </row>
    <row r="2" spans="1:10" ht="15.75" hidden="1">
      <c r="A2" s="1"/>
      <c r="D2" s="1"/>
      <c r="G2" s="48" t="s">
        <v>1</v>
      </c>
      <c r="H2" s="48"/>
      <c r="I2" s="48"/>
      <c r="J2" s="48"/>
    </row>
    <row r="3" spans="1:10" ht="15.75" hidden="1">
      <c r="A3" s="1"/>
      <c r="D3" s="1"/>
      <c r="G3" s="48" t="s">
        <v>2</v>
      </c>
      <c r="H3" s="48"/>
      <c r="I3" s="48"/>
      <c r="J3" s="48"/>
    </row>
    <row r="4" spans="1:10" ht="15.75" hidden="1">
      <c r="A4" s="3"/>
      <c r="G4" s="48" t="s">
        <v>65</v>
      </c>
      <c r="H4" s="48"/>
      <c r="I4" s="48"/>
      <c r="J4" s="48"/>
    </row>
    <row r="5" spans="1:10" ht="15.75" hidden="1">
      <c r="A5" s="4"/>
    </row>
    <row r="6" spans="1:10" ht="18.75">
      <c r="A6" s="49" t="s">
        <v>73</v>
      </c>
      <c r="B6" s="49"/>
      <c r="C6" s="49"/>
      <c r="D6" s="49"/>
      <c r="E6" s="49"/>
      <c r="F6" s="49"/>
      <c r="G6" s="49"/>
      <c r="H6" s="49"/>
      <c r="I6" s="49"/>
      <c r="J6" s="49"/>
    </row>
    <row r="7" spans="1:10" ht="18.75">
      <c r="A7" s="49" t="s">
        <v>74</v>
      </c>
      <c r="B7" s="49"/>
      <c r="C7" s="49"/>
      <c r="D7" s="49"/>
      <c r="E7" s="49"/>
      <c r="F7" s="49"/>
      <c r="G7" s="49"/>
      <c r="H7" s="49"/>
      <c r="I7" s="49"/>
      <c r="J7" s="49"/>
    </row>
    <row r="8" spans="1:10" ht="18.75">
      <c r="A8" s="49" t="s">
        <v>75</v>
      </c>
      <c r="B8" s="49"/>
      <c r="C8" s="49"/>
      <c r="D8" s="49"/>
      <c r="E8" s="49"/>
      <c r="F8" s="49"/>
      <c r="G8" s="49"/>
      <c r="H8" s="49"/>
      <c r="I8" s="49"/>
      <c r="J8" s="49"/>
    </row>
    <row r="9" spans="1:10" ht="18.75">
      <c r="A9" s="49" t="s">
        <v>76</v>
      </c>
      <c r="B9" s="49"/>
      <c r="C9" s="49"/>
      <c r="D9" s="49"/>
      <c r="E9" s="49"/>
      <c r="F9" s="49"/>
      <c r="G9" s="49"/>
      <c r="H9" s="49"/>
      <c r="I9" s="49"/>
      <c r="J9" s="49"/>
    </row>
    <row r="10" spans="1:10" ht="18.75">
      <c r="A10" s="49" t="s">
        <v>93</v>
      </c>
      <c r="B10" s="49"/>
      <c r="C10" s="49"/>
      <c r="D10" s="49"/>
      <c r="E10" s="49"/>
      <c r="F10" s="49"/>
      <c r="G10" s="49"/>
      <c r="H10" s="49"/>
      <c r="I10" s="49"/>
      <c r="J10" s="49"/>
    </row>
    <row r="11" spans="1:10" ht="18.75" hidden="1">
      <c r="A11" s="49"/>
      <c r="B11" s="49"/>
      <c r="C11" s="49"/>
      <c r="D11" s="49"/>
    </row>
    <row r="12" spans="1:10" ht="15.75">
      <c r="A12" s="1"/>
      <c r="D12" s="1"/>
      <c r="J12" s="1" t="s">
        <v>3</v>
      </c>
    </row>
    <row r="13" spans="1:10" ht="0.75" customHeight="1">
      <c r="A13" s="3"/>
    </row>
    <row r="14" spans="1:10" ht="15.75" customHeight="1">
      <c r="A14" s="50" t="s">
        <v>77</v>
      </c>
      <c r="B14" s="50" t="s">
        <v>4</v>
      </c>
      <c r="C14" s="54" t="s">
        <v>5</v>
      </c>
      <c r="D14" s="55" t="s">
        <v>66</v>
      </c>
      <c r="E14" s="52" t="s">
        <v>67</v>
      </c>
      <c r="F14" s="52" t="s">
        <v>69</v>
      </c>
      <c r="G14" s="52" t="s">
        <v>68</v>
      </c>
      <c r="H14" s="52" t="s">
        <v>70</v>
      </c>
      <c r="I14" s="52" t="s">
        <v>71</v>
      </c>
      <c r="J14" s="52" t="s">
        <v>72</v>
      </c>
    </row>
    <row r="15" spans="1:10" ht="52.5" customHeight="1">
      <c r="A15" s="51"/>
      <c r="B15" s="51"/>
      <c r="C15" s="54"/>
      <c r="D15" s="55"/>
      <c r="E15" s="53"/>
      <c r="F15" s="53"/>
      <c r="G15" s="53"/>
      <c r="H15" s="53"/>
      <c r="I15" s="53"/>
      <c r="J15" s="53"/>
    </row>
    <row r="16" spans="1:10" ht="36" customHeight="1">
      <c r="A16" s="8" t="s">
        <v>6</v>
      </c>
      <c r="B16" s="5" t="s">
        <v>7</v>
      </c>
      <c r="C16" s="7"/>
      <c r="D16" s="6"/>
      <c r="E16" s="14"/>
      <c r="F16" s="14"/>
      <c r="G16" s="15"/>
      <c r="H16" s="14"/>
      <c r="I16" s="15"/>
      <c r="J16" s="14"/>
    </row>
    <row r="17" spans="1:10" ht="31.5">
      <c r="A17" s="8"/>
      <c r="B17" s="5" t="s">
        <v>8</v>
      </c>
      <c r="C17" s="7" t="s">
        <v>9</v>
      </c>
      <c r="D17" s="26">
        <v>235771.2</v>
      </c>
      <c r="E17" s="27">
        <v>86208.4</v>
      </c>
      <c r="F17" s="26">
        <v>62371.3</v>
      </c>
      <c r="G17" s="26">
        <v>76843.8</v>
      </c>
      <c r="H17" s="27">
        <v>74584.5</v>
      </c>
      <c r="I17" s="27">
        <v>140856.5</v>
      </c>
      <c r="J17" s="27">
        <v>144840.4</v>
      </c>
    </row>
    <row r="18" spans="1:10" ht="31.5">
      <c r="A18" s="8"/>
      <c r="B18" s="5" t="s">
        <v>10</v>
      </c>
      <c r="C18" s="7" t="s">
        <v>9</v>
      </c>
      <c r="D18" s="26">
        <v>98361</v>
      </c>
      <c r="E18" s="27">
        <v>25156.1</v>
      </c>
      <c r="F18" s="26">
        <v>29484.7</v>
      </c>
      <c r="G18" s="26">
        <v>30548.6</v>
      </c>
      <c r="H18" s="27">
        <v>40982.9</v>
      </c>
      <c r="I18" s="27">
        <v>68897</v>
      </c>
      <c r="J18" s="27">
        <v>79583.5</v>
      </c>
    </row>
    <row r="19" spans="1:10" ht="15.75">
      <c r="A19" s="8"/>
      <c r="B19" s="5" t="s">
        <v>11</v>
      </c>
      <c r="C19" s="7" t="s">
        <v>12</v>
      </c>
      <c r="D19" s="26">
        <f>D18/D17*100</f>
        <v>41.718835888352771</v>
      </c>
      <c r="E19" s="26">
        <f t="shared" ref="E19:J19" si="0">E18/E17*100</f>
        <v>29.180567090909936</v>
      </c>
      <c r="F19" s="26">
        <f t="shared" si="0"/>
        <v>47.27286428212976</v>
      </c>
      <c r="G19" s="27">
        <f t="shared" si="0"/>
        <v>39.754150627636839</v>
      </c>
      <c r="H19" s="26">
        <f t="shared" si="0"/>
        <v>54.948280138634708</v>
      </c>
      <c r="I19" s="27">
        <f t="shared" si="0"/>
        <v>48.912900718106727</v>
      </c>
      <c r="J19" s="26">
        <f t="shared" si="0"/>
        <v>54.94565052292041</v>
      </c>
    </row>
    <row r="20" spans="1:10" ht="47.25">
      <c r="A20" s="8" t="s">
        <v>13</v>
      </c>
      <c r="B20" s="5" t="s">
        <v>14</v>
      </c>
      <c r="C20" s="7"/>
      <c r="D20" s="26"/>
      <c r="E20" s="32"/>
      <c r="F20" s="32"/>
      <c r="G20" s="33"/>
      <c r="H20" s="32"/>
      <c r="I20" s="33"/>
      <c r="J20" s="32"/>
    </row>
    <row r="21" spans="1:10" ht="31.5">
      <c r="A21" s="8"/>
      <c r="B21" s="5" t="s">
        <v>8</v>
      </c>
      <c r="C21" s="7" t="s">
        <v>9</v>
      </c>
      <c r="D21" s="26">
        <f>14400+3715</f>
        <v>18115</v>
      </c>
      <c r="E21" s="27">
        <f>1131+114.4</f>
        <v>1245.4000000000001</v>
      </c>
      <c r="F21" s="26">
        <f>758+393</f>
        <v>1151</v>
      </c>
      <c r="G21" s="26">
        <f>820+347</f>
        <v>1167</v>
      </c>
      <c r="H21" s="26">
        <f>1777+1985.6</f>
        <v>3762.6</v>
      </c>
      <c r="I21" s="27">
        <f>3100.1+1242</f>
        <v>4342.1000000000004</v>
      </c>
      <c r="J21" s="27">
        <f>3285+853.6</f>
        <v>4138.6000000000004</v>
      </c>
    </row>
    <row r="22" spans="1:10" ht="31.5">
      <c r="A22" s="8"/>
      <c r="B22" s="5" t="s">
        <v>10</v>
      </c>
      <c r="C22" s="7" t="s">
        <v>9</v>
      </c>
      <c r="D22" s="26">
        <f>7835+2004.3</f>
        <v>9839.2999999999993</v>
      </c>
      <c r="E22" s="27">
        <f>491.4+113.1</f>
        <v>604.5</v>
      </c>
      <c r="F22" s="26">
        <f>403.8+296.8</f>
        <v>700.6</v>
      </c>
      <c r="G22" s="26">
        <f>429.9+83.2</f>
        <v>513.1</v>
      </c>
      <c r="H22" s="26">
        <f>937.7+2116.9</f>
        <v>3054.6000000000004</v>
      </c>
      <c r="I22" s="27">
        <f>1457.3+901.7</f>
        <v>2359</v>
      </c>
      <c r="J22" s="27">
        <f>1373.6+293.4</f>
        <v>1667</v>
      </c>
    </row>
    <row r="23" spans="1:10" ht="15.75">
      <c r="A23" s="8"/>
      <c r="B23" s="5" t="s">
        <v>11</v>
      </c>
      <c r="C23" s="7" t="s">
        <v>12</v>
      </c>
      <c r="D23" s="26">
        <f>D22/D21*100</f>
        <v>54.315760419541817</v>
      </c>
      <c r="E23" s="26">
        <f t="shared" ref="E23:J23" si="1">E22/E21*100</f>
        <v>48.53862212943632</v>
      </c>
      <c r="F23" s="26">
        <f t="shared" si="1"/>
        <v>60.868809730668985</v>
      </c>
      <c r="G23" s="27">
        <f t="shared" si="1"/>
        <v>43.967437874892887</v>
      </c>
      <c r="H23" s="26">
        <f t="shared" si="1"/>
        <v>81.183224366129821</v>
      </c>
      <c r="I23" s="27">
        <f t="shared" si="1"/>
        <v>54.328550701273571</v>
      </c>
      <c r="J23" s="26">
        <f t="shared" si="1"/>
        <v>40.279321509689261</v>
      </c>
    </row>
    <row r="24" spans="1:10" ht="31.5">
      <c r="A24" s="8" t="s">
        <v>15</v>
      </c>
      <c r="B24" s="5" t="s">
        <v>16</v>
      </c>
      <c r="C24" s="7"/>
      <c r="D24" s="16"/>
      <c r="E24" s="18"/>
      <c r="F24" s="18"/>
      <c r="G24" s="19"/>
      <c r="H24" s="18"/>
      <c r="I24" s="19"/>
      <c r="J24" s="18"/>
    </row>
    <row r="25" spans="1:10" ht="31.5">
      <c r="A25" s="20"/>
      <c r="B25" s="5" t="s">
        <v>78</v>
      </c>
      <c r="C25" s="7" t="s">
        <v>9</v>
      </c>
      <c r="D25" s="28">
        <v>221514.7</v>
      </c>
      <c r="E25" s="29">
        <v>78380.2</v>
      </c>
      <c r="F25" s="29">
        <v>108707</v>
      </c>
      <c r="G25" s="30">
        <v>40169.5</v>
      </c>
      <c r="H25" s="29">
        <v>82029.399999999994</v>
      </c>
      <c r="I25" s="30">
        <v>133478.79999999999</v>
      </c>
      <c r="J25" s="29">
        <v>168928.1</v>
      </c>
    </row>
    <row r="26" spans="1:10" ht="17.25" customHeight="1">
      <c r="A26" s="8"/>
      <c r="B26" s="5" t="s">
        <v>8</v>
      </c>
      <c r="C26" s="7" t="s">
        <v>9</v>
      </c>
      <c r="D26" s="26">
        <v>245911.1</v>
      </c>
      <c r="E26" s="27">
        <v>86348.6</v>
      </c>
      <c r="F26" s="26">
        <v>74022.399999999994</v>
      </c>
      <c r="G26" s="26">
        <v>77618.5</v>
      </c>
      <c r="H26" s="26">
        <v>75318.600000000006</v>
      </c>
      <c r="I26" s="27">
        <v>148593.1</v>
      </c>
      <c r="J26" s="27">
        <v>148582</v>
      </c>
    </row>
    <row r="27" spans="1:10" ht="16.5" customHeight="1">
      <c r="A27" s="8"/>
      <c r="B27" s="5" t="s">
        <v>10</v>
      </c>
      <c r="C27" s="7" t="s">
        <v>9</v>
      </c>
      <c r="D27" s="26">
        <v>89940.3</v>
      </c>
      <c r="E27" s="26">
        <v>24828.7</v>
      </c>
      <c r="F27" s="26">
        <v>39831.1</v>
      </c>
      <c r="G27" s="26">
        <v>17808.2</v>
      </c>
      <c r="H27" s="26">
        <v>36075.199999999997</v>
      </c>
      <c r="I27" s="27">
        <v>62584</v>
      </c>
      <c r="J27" s="26">
        <v>78688</v>
      </c>
    </row>
    <row r="28" spans="1:10" ht="15.75">
      <c r="A28" s="8"/>
      <c r="B28" s="5" t="s">
        <v>11</v>
      </c>
      <c r="C28" s="7" t="s">
        <v>12</v>
      </c>
      <c r="D28" s="26">
        <f>D27/D26*100</f>
        <v>36.574314864192793</v>
      </c>
      <c r="E28" s="26">
        <f>E27/E26*100</f>
        <v>28.754027280118034</v>
      </c>
      <c r="F28" s="26">
        <f t="shared" ref="F28:I28" si="2">F27/F26*100</f>
        <v>53.80952252291199</v>
      </c>
      <c r="G28" s="27">
        <f t="shared" si="2"/>
        <v>22.94324162409735</v>
      </c>
      <c r="H28" s="26">
        <f t="shared" si="2"/>
        <v>47.896801055781694</v>
      </c>
      <c r="I28" s="27">
        <f t="shared" si="2"/>
        <v>42.117702638951606</v>
      </c>
      <c r="J28" s="26">
        <f>J27/J26*100</f>
        <v>52.959308664575786</v>
      </c>
    </row>
    <row r="29" spans="1:10" ht="31.5">
      <c r="A29" s="8" t="s">
        <v>17</v>
      </c>
      <c r="B29" s="5" t="s">
        <v>92</v>
      </c>
      <c r="C29" s="7"/>
      <c r="D29" s="16"/>
      <c r="E29" s="18"/>
      <c r="F29" s="18"/>
      <c r="G29" s="19"/>
      <c r="H29" s="18"/>
      <c r="I29" s="19"/>
      <c r="J29" s="18"/>
    </row>
    <row r="30" spans="1:10" ht="31.5">
      <c r="A30" s="20"/>
      <c r="B30" s="5" t="s">
        <v>78</v>
      </c>
      <c r="C30" s="7" t="s">
        <v>9</v>
      </c>
      <c r="D30" s="34">
        <v>1076.3</v>
      </c>
      <c r="E30" s="35">
        <v>188.1</v>
      </c>
      <c r="F30" s="35">
        <v>175.1</v>
      </c>
      <c r="G30" s="36">
        <v>182.1</v>
      </c>
      <c r="H30" s="35">
        <v>176.1</v>
      </c>
      <c r="I30" s="36">
        <v>358.2</v>
      </c>
      <c r="J30" s="35">
        <v>356.7</v>
      </c>
    </row>
    <row r="31" spans="1:10" ht="31.5">
      <c r="A31" s="8"/>
      <c r="B31" s="5" t="s">
        <v>8</v>
      </c>
      <c r="C31" s="7" t="s">
        <v>9</v>
      </c>
      <c r="D31" s="25">
        <v>1150</v>
      </c>
      <c r="E31" s="25">
        <v>171.2</v>
      </c>
      <c r="F31" s="25">
        <v>172.8</v>
      </c>
      <c r="G31" s="25">
        <v>166.4</v>
      </c>
      <c r="H31" s="25">
        <v>165.6</v>
      </c>
      <c r="I31" s="37">
        <v>805.5</v>
      </c>
      <c r="J31" s="37">
        <v>413</v>
      </c>
    </row>
    <row r="32" spans="1:10" ht="18" customHeight="1">
      <c r="A32" s="8"/>
      <c r="B32" s="5" t="s">
        <v>10</v>
      </c>
      <c r="C32" s="7" t="s">
        <v>9</v>
      </c>
      <c r="D32" s="25">
        <v>225.3</v>
      </c>
      <c r="E32" s="25">
        <v>46.4</v>
      </c>
      <c r="F32" s="25">
        <v>88</v>
      </c>
      <c r="G32" s="37">
        <v>48.2</v>
      </c>
      <c r="H32" s="25">
        <v>71.099999999999994</v>
      </c>
      <c r="I32" s="37">
        <v>194.7</v>
      </c>
      <c r="J32" s="37">
        <v>123.9</v>
      </c>
    </row>
    <row r="33" spans="1:10" ht="33" customHeight="1">
      <c r="A33" s="8" t="s">
        <v>18</v>
      </c>
      <c r="B33" s="5" t="s">
        <v>19</v>
      </c>
      <c r="C33" s="7"/>
      <c r="D33" s="16"/>
      <c r="E33" s="16"/>
      <c r="F33" s="16"/>
      <c r="G33" s="16"/>
      <c r="H33" s="16"/>
      <c r="I33" s="17"/>
      <c r="J33" s="17"/>
    </row>
    <row r="34" spans="1:10" ht="33" customHeight="1">
      <c r="A34" s="20"/>
      <c r="B34" s="5" t="s">
        <v>78</v>
      </c>
      <c r="C34" s="7" t="s">
        <v>9</v>
      </c>
      <c r="D34" s="25">
        <f>26438.2+2877.6</f>
        <v>29315.8</v>
      </c>
      <c r="E34" s="25">
        <v>5966</v>
      </c>
      <c r="F34" s="25">
        <v>6154.1</v>
      </c>
      <c r="G34" s="25">
        <v>5608.2</v>
      </c>
      <c r="H34" s="25">
        <v>7111.7</v>
      </c>
      <c r="I34" s="37">
        <v>13254.6</v>
      </c>
      <c r="J34" s="37">
        <v>14089.3</v>
      </c>
    </row>
    <row r="35" spans="1:10" ht="31.5">
      <c r="A35" s="8"/>
      <c r="B35" s="5" t="s">
        <v>8</v>
      </c>
      <c r="C35" s="7" t="s">
        <v>9</v>
      </c>
      <c r="D35" s="25">
        <v>29359.9</v>
      </c>
      <c r="E35" s="37">
        <v>5694.1</v>
      </c>
      <c r="F35" s="25">
        <v>7637.8</v>
      </c>
      <c r="G35" s="25">
        <v>5660.2</v>
      </c>
      <c r="H35" s="25">
        <v>7808</v>
      </c>
      <c r="I35" s="37">
        <v>13228</v>
      </c>
      <c r="J35" s="37">
        <v>14269.4</v>
      </c>
    </row>
    <row r="36" spans="1:10" ht="31.5">
      <c r="A36" s="8"/>
      <c r="B36" s="5" t="s">
        <v>10</v>
      </c>
      <c r="C36" s="7" t="s">
        <v>9</v>
      </c>
      <c r="D36" s="25">
        <v>17523.7</v>
      </c>
      <c r="E36" s="37">
        <v>2809.1</v>
      </c>
      <c r="F36" s="25">
        <v>3288.7</v>
      </c>
      <c r="G36" s="25">
        <v>2946.4</v>
      </c>
      <c r="H36" s="25">
        <v>4413.3999999999996</v>
      </c>
      <c r="I36" s="37">
        <v>7090.7</v>
      </c>
      <c r="J36" s="37">
        <v>7916.2</v>
      </c>
    </row>
    <row r="37" spans="1:10" ht="15.75">
      <c r="A37" s="8"/>
      <c r="B37" s="5" t="s">
        <v>11</v>
      </c>
      <c r="C37" s="7" t="s">
        <v>12</v>
      </c>
      <c r="D37" s="25">
        <f>D36/D35*100</f>
        <v>59.685829992608966</v>
      </c>
      <c r="E37" s="25">
        <f t="shared" ref="E37:J37" si="3">E36/E35*100</f>
        <v>49.333520661737587</v>
      </c>
      <c r="F37" s="25">
        <f t="shared" si="3"/>
        <v>43.058210479457429</v>
      </c>
      <c r="G37" s="37">
        <f t="shared" si="3"/>
        <v>52.054697713861707</v>
      </c>
      <c r="H37" s="25">
        <f t="shared" si="3"/>
        <v>56.524077868852451</v>
      </c>
      <c r="I37" s="37">
        <f t="shared" si="3"/>
        <v>53.603719383126702</v>
      </c>
      <c r="J37" s="25">
        <f t="shared" si="3"/>
        <v>55.476754453585997</v>
      </c>
    </row>
    <row r="38" spans="1:10" ht="63">
      <c r="A38" s="20" t="s">
        <v>20</v>
      </c>
      <c r="B38" s="5" t="s">
        <v>79</v>
      </c>
      <c r="C38" s="7"/>
      <c r="D38" s="16"/>
      <c r="E38" s="16"/>
      <c r="F38" s="16"/>
      <c r="G38" s="17"/>
      <c r="H38" s="16"/>
      <c r="I38" s="17"/>
      <c r="J38" s="16"/>
    </row>
    <row r="39" spans="1:10" ht="31.5">
      <c r="A39" s="20"/>
      <c r="B39" s="5" t="s">
        <v>78</v>
      </c>
      <c r="C39" s="7" t="s">
        <v>9</v>
      </c>
      <c r="D39" s="25">
        <v>27102.6</v>
      </c>
      <c r="E39" s="25">
        <v>11886.1</v>
      </c>
      <c r="F39" s="25">
        <v>11338</v>
      </c>
      <c r="G39" s="37">
        <v>8964.9</v>
      </c>
      <c r="H39" s="25">
        <v>10007.200000000001</v>
      </c>
      <c r="I39" s="37">
        <v>24984.400000000001</v>
      </c>
      <c r="J39" s="25">
        <v>39254.1</v>
      </c>
    </row>
    <row r="40" spans="1:10" ht="31.5">
      <c r="A40" s="20"/>
      <c r="B40" s="5" t="s">
        <v>8</v>
      </c>
      <c r="C40" s="7" t="s">
        <v>9</v>
      </c>
      <c r="D40" s="25">
        <v>28195.200000000001</v>
      </c>
      <c r="E40" s="26">
        <v>12848.9</v>
      </c>
      <c r="F40" s="26">
        <v>11679</v>
      </c>
      <c r="G40" s="27">
        <v>13382.8</v>
      </c>
      <c r="H40" s="26">
        <v>10894.7</v>
      </c>
      <c r="I40" s="27">
        <v>26413.7</v>
      </c>
      <c r="J40" s="26">
        <v>38071.699999999997</v>
      </c>
    </row>
    <row r="41" spans="1:10" ht="31.5">
      <c r="A41" s="20"/>
      <c r="B41" s="5" t="s">
        <v>10</v>
      </c>
      <c r="C41" s="7" t="s">
        <v>9</v>
      </c>
      <c r="D41" s="25">
        <v>14149.4</v>
      </c>
      <c r="E41" s="26">
        <v>7333.8</v>
      </c>
      <c r="F41" s="26">
        <v>6325.4</v>
      </c>
      <c r="G41" s="27">
        <v>5717.6</v>
      </c>
      <c r="H41" s="26">
        <v>5737.4</v>
      </c>
      <c r="I41" s="27">
        <v>11559.8</v>
      </c>
      <c r="J41" s="26">
        <v>16037.8</v>
      </c>
    </row>
    <row r="42" spans="1:10" ht="15.75">
      <c r="A42" s="20"/>
      <c r="B42" s="5" t="s">
        <v>11</v>
      </c>
      <c r="C42" s="7" t="s">
        <v>12</v>
      </c>
      <c r="D42" s="25">
        <f>D41/D40*100</f>
        <v>50.18371921461808</v>
      </c>
      <c r="E42" s="26">
        <f t="shared" ref="E42:J42" si="4">E41/E40*100</f>
        <v>57.077259531944371</v>
      </c>
      <c r="F42" s="26">
        <f t="shared" si="4"/>
        <v>54.160458943402688</v>
      </c>
      <c r="G42" s="26">
        <f t="shared" si="4"/>
        <v>42.723495830468963</v>
      </c>
      <c r="H42" s="26">
        <f t="shared" si="4"/>
        <v>52.662303688949663</v>
      </c>
      <c r="I42" s="26">
        <f t="shared" si="4"/>
        <v>43.7644101356493</v>
      </c>
      <c r="J42" s="26">
        <f t="shared" si="4"/>
        <v>42.125253140784366</v>
      </c>
    </row>
    <row r="43" spans="1:10" ht="15.75">
      <c r="A43" s="20" t="s">
        <v>22</v>
      </c>
      <c r="B43" s="5" t="s">
        <v>21</v>
      </c>
      <c r="C43" s="7"/>
      <c r="D43" s="16"/>
      <c r="E43" s="18"/>
      <c r="F43" s="18"/>
      <c r="G43" s="19"/>
      <c r="H43" s="18"/>
      <c r="I43" s="19"/>
      <c r="J43" s="18"/>
    </row>
    <row r="44" spans="1:10" ht="31.5">
      <c r="A44" s="8"/>
      <c r="B44" s="5" t="s">
        <v>8</v>
      </c>
      <c r="C44" s="7" t="s">
        <v>9</v>
      </c>
      <c r="D44" s="45">
        <f>D17-D26</f>
        <v>-10139.899999999994</v>
      </c>
      <c r="E44" s="45">
        <f>E17-E26</f>
        <v>-140.20000000001164</v>
      </c>
      <c r="F44" s="45">
        <f t="shared" ref="F44:I44" si="5">F17-F26</f>
        <v>-11651.099999999991</v>
      </c>
      <c r="G44" s="45">
        <f t="shared" si="5"/>
        <v>-774.69999999999709</v>
      </c>
      <c r="H44" s="45">
        <f t="shared" si="5"/>
        <v>-734.10000000000582</v>
      </c>
      <c r="I44" s="45">
        <f t="shared" si="5"/>
        <v>-7736.6000000000058</v>
      </c>
      <c r="J44" s="45">
        <f>J17-J26</f>
        <v>-3741.6000000000058</v>
      </c>
    </row>
    <row r="45" spans="1:10" ht="31.5">
      <c r="A45" s="8"/>
      <c r="B45" s="5" t="s">
        <v>10</v>
      </c>
      <c r="C45" s="7" t="s">
        <v>9</v>
      </c>
      <c r="D45" s="45">
        <v>8420.6</v>
      </c>
      <c r="E45" s="45">
        <f>E18-E27</f>
        <v>327.39999999999782</v>
      </c>
      <c r="F45" s="45">
        <f t="shared" ref="F45:I45" si="6">F18-F27</f>
        <v>-10346.399999999998</v>
      </c>
      <c r="G45" s="45">
        <v>12740.3</v>
      </c>
      <c r="H45" s="45">
        <f t="shared" si="6"/>
        <v>4907.7000000000044</v>
      </c>
      <c r="I45" s="45">
        <f t="shared" si="6"/>
        <v>6313</v>
      </c>
      <c r="J45" s="45">
        <f>J18-J27</f>
        <v>895.5</v>
      </c>
    </row>
    <row r="46" spans="1:10" s="11" customFormat="1" ht="15.75">
      <c r="A46" s="21" t="s">
        <v>26</v>
      </c>
      <c r="B46" s="9" t="s">
        <v>23</v>
      </c>
      <c r="C46" s="10"/>
      <c r="D46" s="46"/>
      <c r="E46" s="45"/>
      <c r="F46" s="45"/>
      <c r="G46" s="45"/>
      <c r="H46" s="45"/>
      <c r="I46" s="45"/>
      <c r="J46" s="45"/>
    </row>
    <row r="47" spans="1:10" ht="15.75">
      <c r="A47" s="8"/>
      <c r="B47" s="5" t="s">
        <v>24</v>
      </c>
      <c r="C47" s="7" t="s">
        <v>12</v>
      </c>
      <c r="D47" s="46">
        <f t="shared" ref="D47:J47" si="7">D44/D21*100</f>
        <v>-55.975158708252792</v>
      </c>
      <c r="E47" s="46">
        <f t="shared" si="7"/>
        <v>-11.257427332584843</v>
      </c>
      <c r="F47" s="46">
        <f t="shared" si="7"/>
        <v>-1012.2589052997386</v>
      </c>
      <c r="G47" s="46">
        <f t="shared" si="7"/>
        <v>-66.383890317052021</v>
      </c>
      <c r="H47" s="46">
        <f t="shared" si="7"/>
        <v>-19.510444905118955</v>
      </c>
      <c r="I47" s="46">
        <f t="shared" si="7"/>
        <v>-178.17645839570727</v>
      </c>
      <c r="J47" s="46">
        <f t="shared" si="7"/>
        <v>-90.407384139564243</v>
      </c>
    </row>
    <row r="48" spans="1:10" ht="15.75">
      <c r="A48" s="8"/>
      <c r="B48" s="5" t="s">
        <v>25</v>
      </c>
      <c r="C48" s="7" t="s">
        <v>12</v>
      </c>
      <c r="D48" s="46">
        <f>D45/D22*100</f>
        <v>85.581291352027094</v>
      </c>
      <c r="E48" s="46">
        <f t="shared" ref="E48:F48" si="8">E45/E22*100</f>
        <v>54.160463192720897</v>
      </c>
      <c r="F48" s="46">
        <f t="shared" si="8"/>
        <v>-1476.791321724236</v>
      </c>
      <c r="G48" s="46">
        <f>G45/G22*100</f>
        <v>2483.0052621321379</v>
      </c>
      <c r="H48" s="46">
        <f>H45/H22*100</f>
        <v>160.66588096641144</v>
      </c>
      <c r="I48" s="46"/>
      <c r="J48" s="46"/>
    </row>
    <row r="49" spans="1:10" ht="15.75">
      <c r="A49" s="20" t="s">
        <v>28</v>
      </c>
      <c r="B49" s="5" t="s">
        <v>27</v>
      </c>
      <c r="C49" s="7"/>
      <c r="D49" s="16"/>
      <c r="E49" s="18"/>
      <c r="F49" s="18"/>
      <c r="G49" s="19"/>
      <c r="H49" s="18"/>
      <c r="I49" s="19"/>
      <c r="J49" s="18"/>
    </row>
    <row r="50" spans="1:10" ht="31.5">
      <c r="A50" s="8"/>
      <c r="B50" s="5" t="s">
        <v>8</v>
      </c>
      <c r="C50" s="7" t="s">
        <v>9</v>
      </c>
      <c r="D50" s="16"/>
      <c r="E50" s="18"/>
      <c r="F50" s="18"/>
      <c r="G50" s="19"/>
      <c r="H50" s="18"/>
      <c r="I50" s="19"/>
      <c r="J50" s="18"/>
    </row>
    <row r="51" spans="1:10" ht="31.5">
      <c r="A51" s="8"/>
      <c r="B51" s="5" t="s">
        <v>10</v>
      </c>
      <c r="C51" s="7" t="s">
        <v>9</v>
      </c>
      <c r="D51" s="16"/>
      <c r="E51" s="18"/>
      <c r="F51" s="18"/>
      <c r="G51" s="19"/>
      <c r="H51" s="18"/>
      <c r="I51" s="19"/>
      <c r="J51" s="18"/>
    </row>
    <row r="52" spans="1:10" ht="93.75" customHeight="1">
      <c r="A52" s="20" t="s">
        <v>32</v>
      </c>
      <c r="B52" s="5" t="s">
        <v>29</v>
      </c>
      <c r="C52" s="7"/>
      <c r="D52" s="16"/>
      <c r="E52" s="18"/>
      <c r="F52" s="18"/>
      <c r="G52" s="19"/>
      <c r="H52" s="18"/>
      <c r="I52" s="19"/>
      <c r="J52" s="18"/>
    </row>
    <row r="53" spans="1:10" ht="15.75">
      <c r="A53" s="8"/>
      <c r="B53" s="5" t="s">
        <v>30</v>
      </c>
      <c r="C53" s="7" t="s">
        <v>12</v>
      </c>
      <c r="D53" s="26">
        <f t="shared" ref="D53:J54" si="9">D50/D21*100</f>
        <v>0</v>
      </c>
      <c r="E53" s="26">
        <f t="shared" si="9"/>
        <v>0</v>
      </c>
      <c r="F53" s="26">
        <f t="shared" si="9"/>
        <v>0</v>
      </c>
      <c r="G53" s="27">
        <f t="shared" si="9"/>
        <v>0</v>
      </c>
      <c r="H53" s="26">
        <f t="shared" si="9"/>
        <v>0</v>
      </c>
      <c r="I53" s="27">
        <f t="shared" si="9"/>
        <v>0</v>
      </c>
      <c r="J53" s="26">
        <f t="shared" si="9"/>
        <v>0</v>
      </c>
    </row>
    <row r="54" spans="1:10" ht="15.75">
      <c r="A54" s="8"/>
      <c r="B54" s="5" t="s">
        <v>31</v>
      </c>
      <c r="C54" s="7" t="s">
        <v>12</v>
      </c>
      <c r="D54" s="26">
        <f t="shared" si="9"/>
        <v>0</v>
      </c>
      <c r="E54" s="26">
        <f t="shared" si="9"/>
        <v>0</v>
      </c>
      <c r="F54" s="26">
        <f t="shared" si="9"/>
        <v>0</v>
      </c>
      <c r="G54" s="27">
        <f t="shared" si="9"/>
        <v>0</v>
      </c>
      <c r="H54" s="26">
        <f t="shared" si="9"/>
        <v>0</v>
      </c>
      <c r="I54" s="27">
        <f t="shared" si="9"/>
        <v>0</v>
      </c>
      <c r="J54" s="26">
        <f t="shared" si="9"/>
        <v>0</v>
      </c>
    </row>
    <row r="55" spans="1:10" ht="31.5">
      <c r="A55" s="20" t="s">
        <v>34</v>
      </c>
      <c r="B55" s="5" t="s">
        <v>33</v>
      </c>
      <c r="C55" s="7"/>
      <c r="D55" s="16"/>
      <c r="E55" s="18"/>
      <c r="F55" s="18"/>
      <c r="G55" s="19"/>
      <c r="H55" s="18"/>
      <c r="I55" s="19"/>
      <c r="J55" s="18"/>
    </row>
    <row r="56" spans="1:10" ht="31.5">
      <c r="A56" s="8"/>
      <c r="B56" s="5" t="s">
        <v>8</v>
      </c>
      <c r="C56" s="7" t="s">
        <v>9</v>
      </c>
      <c r="D56" s="16"/>
      <c r="E56" s="18"/>
      <c r="F56" s="18"/>
      <c r="G56" s="19"/>
      <c r="H56" s="18"/>
      <c r="I56" s="19"/>
      <c r="J56" s="18"/>
    </row>
    <row r="57" spans="1:10" ht="31.5">
      <c r="A57" s="8"/>
      <c r="B57" s="5" t="s">
        <v>10</v>
      </c>
      <c r="C57" s="7" t="s">
        <v>9</v>
      </c>
      <c r="D57" s="16"/>
      <c r="E57" s="18"/>
      <c r="F57" s="18"/>
      <c r="G57" s="19"/>
      <c r="H57" s="18"/>
      <c r="I57" s="19"/>
      <c r="J57" s="18"/>
    </row>
    <row r="58" spans="1:10" ht="94.5">
      <c r="A58" s="20" t="s">
        <v>36</v>
      </c>
      <c r="B58" s="5" t="s">
        <v>35</v>
      </c>
      <c r="C58" s="7"/>
      <c r="D58" s="16"/>
      <c r="E58" s="18"/>
      <c r="F58" s="18"/>
      <c r="G58" s="19"/>
      <c r="H58" s="18"/>
      <c r="I58" s="19"/>
      <c r="J58" s="18"/>
    </row>
    <row r="59" spans="1:10" ht="15.75">
      <c r="A59" s="8"/>
      <c r="B59" s="5" t="s">
        <v>30</v>
      </c>
      <c r="C59" s="7" t="s">
        <v>12</v>
      </c>
      <c r="D59" s="26">
        <f t="shared" ref="D59:J60" si="10">D56/(D26-D31)*100</f>
        <v>0</v>
      </c>
      <c r="E59" s="26">
        <f t="shared" si="10"/>
        <v>0</v>
      </c>
      <c r="F59" s="26">
        <f t="shared" si="10"/>
        <v>0</v>
      </c>
      <c r="G59" s="27">
        <f t="shared" si="10"/>
        <v>0</v>
      </c>
      <c r="H59" s="26">
        <f t="shared" si="10"/>
        <v>0</v>
      </c>
      <c r="I59" s="27">
        <f t="shared" si="10"/>
        <v>0</v>
      </c>
      <c r="J59" s="26">
        <f t="shared" si="10"/>
        <v>0</v>
      </c>
    </row>
    <row r="60" spans="1:10" ht="15.75">
      <c r="A60" s="8"/>
      <c r="B60" s="5" t="s">
        <v>31</v>
      </c>
      <c r="C60" s="7" t="s">
        <v>12</v>
      </c>
      <c r="D60" s="26">
        <f t="shared" si="10"/>
        <v>0</v>
      </c>
      <c r="E60" s="26">
        <f t="shared" si="10"/>
        <v>0</v>
      </c>
      <c r="F60" s="26">
        <f t="shared" si="10"/>
        <v>0</v>
      </c>
      <c r="G60" s="27">
        <f t="shared" si="10"/>
        <v>0</v>
      </c>
      <c r="H60" s="26">
        <f t="shared" si="10"/>
        <v>0</v>
      </c>
      <c r="I60" s="27">
        <f t="shared" si="10"/>
        <v>0</v>
      </c>
      <c r="J60" s="26">
        <f t="shared" si="10"/>
        <v>0</v>
      </c>
    </row>
    <row r="61" spans="1:10" ht="15.75">
      <c r="A61" s="20" t="s">
        <v>38</v>
      </c>
      <c r="B61" s="5" t="s">
        <v>37</v>
      </c>
      <c r="C61" s="7"/>
      <c r="D61" s="16"/>
      <c r="E61" s="18"/>
      <c r="F61" s="18"/>
      <c r="G61" s="19"/>
      <c r="H61" s="18"/>
      <c r="I61" s="19"/>
      <c r="J61" s="18"/>
    </row>
    <row r="62" spans="1:10" ht="31.5">
      <c r="A62" s="8"/>
      <c r="B62" s="5" t="s">
        <v>8</v>
      </c>
      <c r="C62" s="7" t="s">
        <v>9</v>
      </c>
      <c r="D62" s="26">
        <v>464.2</v>
      </c>
      <c r="E62" s="32">
        <v>150</v>
      </c>
      <c r="F62" s="32">
        <v>80</v>
      </c>
      <c r="G62" s="33">
        <v>10</v>
      </c>
      <c r="H62" s="32">
        <v>80</v>
      </c>
      <c r="I62" s="27">
        <v>100</v>
      </c>
      <c r="J62" s="32">
        <v>200</v>
      </c>
    </row>
    <row r="63" spans="1:10" ht="31.5">
      <c r="A63" s="20" t="s">
        <v>40</v>
      </c>
      <c r="B63" s="5" t="s">
        <v>39</v>
      </c>
      <c r="C63" s="7" t="s">
        <v>12</v>
      </c>
      <c r="D63" s="26">
        <f t="shared" ref="D63:J63" si="11">D62/D26*100</f>
        <v>0.18876740415540413</v>
      </c>
      <c r="E63" s="26">
        <f t="shared" si="11"/>
        <v>0.17371445512724001</v>
      </c>
      <c r="F63" s="26">
        <f t="shared" si="11"/>
        <v>0.10807539339443198</v>
      </c>
      <c r="G63" s="27">
        <f t="shared" si="11"/>
        <v>1.2883526478867795E-2</v>
      </c>
      <c r="H63" s="26">
        <f t="shared" si="11"/>
        <v>0.10621546337823591</v>
      </c>
      <c r="I63" s="27">
        <f t="shared" si="11"/>
        <v>6.7297875877143698E-2</v>
      </c>
      <c r="J63" s="26">
        <f t="shared" si="11"/>
        <v>0.13460580689450943</v>
      </c>
    </row>
    <row r="64" spans="1:10" ht="47.25">
      <c r="A64" s="20" t="s">
        <v>43</v>
      </c>
      <c r="B64" s="5" t="s">
        <v>41</v>
      </c>
      <c r="C64" s="7"/>
      <c r="D64" s="16"/>
      <c r="E64" s="18"/>
      <c r="F64" s="18"/>
      <c r="G64" s="19"/>
      <c r="H64" s="18"/>
      <c r="I64" s="19"/>
      <c r="J64" s="18"/>
    </row>
    <row r="65" spans="1:10" ht="31.5">
      <c r="A65" s="20"/>
      <c r="B65" s="5" t="s">
        <v>78</v>
      </c>
      <c r="C65" s="7" t="s">
        <v>9</v>
      </c>
      <c r="D65" s="34">
        <v>48989.599999999999</v>
      </c>
      <c r="E65" s="35">
        <v>14825.3</v>
      </c>
      <c r="F65" s="35">
        <v>14597</v>
      </c>
      <c r="G65" s="36">
        <v>13649.3</v>
      </c>
      <c r="H65" s="35">
        <v>13650.6</v>
      </c>
      <c r="I65" s="36">
        <v>30228.799999999999</v>
      </c>
      <c r="J65" s="35">
        <v>27610.1</v>
      </c>
    </row>
    <row r="66" spans="1:10" ht="31.5">
      <c r="A66" s="8"/>
      <c r="B66" s="5" t="s">
        <v>8</v>
      </c>
      <c r="C66" s="7" t="s">
        <v>9</v>
      </c>
      <c r="D66" s="25">
        <f>2534+44425.4</f>
        <v>46959.4</v>
      </c>
      <c r="E66" s="25">
        <v>14063.9</v>
      </c>
      <c r="F66" s="25">
        <v>13853.1</v>
      </c>
      <c r="G66" s="37">
        <v>13262.9</v>
      </c>
      <c r="H66" s="25">
        <v>14113.1</v>
      </c>
      <c r="I66" s="37">
        <v>29848.3</v>
      </c>
      <c r="J66" s="25">
        <v>31127.8</v>
      </c>
    </row>
    <row r="67" spans="1:10" ht="31.5">
      <c r="A67" s="8"/>
      <c r="B67" s="5" t="s">
        <v>10</v>
      </c>
      <c r="C67" s="7" t="s">
        <v>9</v>
      </c>
      <c r="D67" s="25">
        <v>27280.6</v>
      </c>
      <c r="E67" s="25">
        <v>8168</v>
      </c>
      <c r="F67" s="25">
        <v>7004.3</v>
      </c>
      <c r="G67" s="37">
        <v>6709.1</v>
      </c>
      <c r="H67" s="25">
        <v>8049.2</v>
      </c>
      <c r="I67" s="37">
        <v>15067.7</v>
      </c>
      <c r="J67" s="25">
        <v>16441.3</v>
      </c>
    </row>
    <row r="68" spans="1:10" ht="15.75">
      <c r="A68" s="8"/>
      <c r="B68" s="5" t="s">
        <v>11</v>
      </c>
      <c r="C68" s="7" t="s">
        <v>12</v>
      </c>
      <c r="D68" s="25">
        <f>D67/D66*100</f>
        <v>58.094013126232447</v>
      </c>
      <c r="E68" s="25">
        <f t="shared" ref="E68:J68" si="12">E67/E66*100</f>
        <v>58.077773590540318</v>
      </c>
      <c r="F68" s="25">
        <f t="shared" si="12"/>
        <v>50.561246219257782</v>
      </c>
      <c r="G68" s="37">
        <f t="shared" si="12"/>
        <v>50.585467733301172</v>
      </c>
      <c r="H68" s="25">
        <f t="shared" si="12"/>
        <v>57.033536218123579</v>
      </c>
      <c r="I68" s="37">
        <f t="shared" si="12"/>
        <v>50.480931912370217</v>
      </c>
      <c r="J68" s="25">
        <f t="shared" si="12"/>
        <v>52.818702253291271</v>
      </c>
    </row>
    <row r="69" spans="1:10" ht="31.5">
      <c r="A69" s="20" t="s">
        <v>45</v>
      </c>
      <c r="B69" s="5" t="s">
        <v>42</v>
      </c>
      <c r="C69" s="7"/>
      <c r="D69" s="16"/>
      <c r="E69" s="18"/>
      <c r="F69" s="18"/>
      <c r="G69" s="19"/>
      <c r="H69" s="18"/>
      <c r="I69" s="19"/>
      <c r="J69" s="18"/>
    </row>
    <row r="70" spans="1:10" ht="31.5">
      <c r="A70" s="20"/>
      <c r="B70" s="5" t="s">
        <v>78</v>
      </c>
      <c r="C70" s="7" t="s">
        <v>9</v>
      </c>
      <c r="D70" s="34">
        <v>26240.799999999999</v>
      </c>
      <c r="E70" s="35">
        <v>4420.2</v>
      </c>
      <c r="F70" s="35">
        <v>5380</v>
      </c>
      <c r="G70" s="36">
        <v>5365.1</v>
      </c>
      <c r="H70" s="35">
        <v>6154</v>
      </c>
      <c r="I70" s="36">
        <v>11109.4</v>
      </c>
      <c r="J70" s="35">
        <v>11722.1</v>
      </c>
    </row>
    <row r="71" spans="1:10" ht="31.5">
      <c r="A71" s="8"/>
      <c r="B71" s="5" t="s">
        <v>8</v>
      </c>
      <c r="C71" s="7" t="s">
        <v>9</v>
      </c>
      <c r="D71" s="26">
        <f>24248+2534</f>
        <v>26782</v>
      </c>
      <c r="E71" s="26">
        <v>4342.8</v>
      </c>
      <c r="F71" s="26">
        <v>5025.8</v>
      </c>
      <c r="G71" s="26">
        <v>5103.8999999999996</v>
      </c>
      <c r="H71" s="27">
        <v>6486.1</v>
      </c>
      <c r="I71" s="27">
        <v>10994.7</v>
      </c>
      <c r="J71" s="27">
        <v>11642.7</v>
      </c>
    </row>
    <row r="72" spans="1:10" ht="31.5">
      <c r="A72" s="8"/>
      <c r="B72" s="5" t="s">
        <v>10</v>
      </c>
      <c r="C72" s="7" t="s">
        <v>9</v>
      </c>
      <c r="D72" s="26">
        <f>1356.7+14998.9</f>
        <v>16355.6</v>
      </c>
      <c r="E72" s="26">
        <v>2188.8000000000002</v>
      </c>
      <c r="F72" s="26">
        <v>2057.6999999999998</v>
      </c>
      <c r="G72" s="26">
        <v>2680.4</v>
      </c>
      <c r="H72" s="27">
        <v>3767.8</v>
      </c>
      <c r="I72" s="27">
        <v>6144.4</v>
      </c>
      <c r="J72" s="27">
        <v>6608.4</v>
      </c>
    </row>
    <row r="73" spans="1:10" ht="15.75">
      <c r="A73" s="8"/>
      <c r="B73" s="5" t="s">
        <v>11</v>
      </c>
      <c r="C73" s="7" t="s">
        <v>12</v>
      </c>
      <c r="D73" s="25">
        <f>D72/D71*100</f>
        <v>61.069374953326857</v>
      </c>
      <c r="E73" s="25">
        <f t="shared" ref="E73:J73" si="13">E72/E71*100</f>
        <v>50.400663166620618</v>
      </c>
      <c r="F73" s="25">
        <f t="shared" si="13"/>
        <v>40.942735484897923</v>
      </c>
      <c r="G73" s="37">
        <f t="shared" si="13"/>
        <v>52.516702913458346</v>
      </c>
      <c r="H73" s="25">
        <f t="shared" si="13"/>
        <v>58.090377885015656</v>
      </c>
      <c r="I73" s="37">
        <f t="shared" si="13"/>
        <v>55.885108279443727</v>
      </c>
      <c r="J73" s="25">
        <f t="shared" si="13"/>
        <v>56.760029889973971</v>
      </c>
    </row>
    <row r="74" spans="1:10" ht="31.5">
      <c r="A74" s="20" t="s">
        <v>47</v>
      </c>
      <c r="B74" s="5" t="s">
        <v>80</v>
      </c>
      <c r="C74" s="7"/>
      <c r="D74" s="16"/>
      <c r="E74" s="18"/>
      <c r="F74" s="18"/>
      <c r="G74" s="19"/>
      <c r="H74" s="18"/>
      <c r="I74" s="19"/>
      <c r="J74" s="18"/>
    </row>
    <row r="75" spans="1:10" ht="31.5">
      <c r="A75" s="20"/>
      <c r="B75" s="5" t="s">
        <v>78</v>
      </c>
      <c r="C75" s="7" t="s">
        <v>9</v>
      </c>
      <c r="D75" s="31">
        <f t="shared" ref="D75:J75" si="14">D65-D70</f>
        <v>22748.799999999999</v>
      </c>
      <c r="E75" s="31">
        <f t="shared" si="14"/>
        <v>10405.099999999999</v>
      </c>
      <c r="F75" s="31">
        <f t="shared" si="14"/>
        <v>9217</v>
      </c>
      <c r="G75" s="31">
        <f t="shared" si="14"/>
        <v>8284.1999999999989</v>
      </c>
      <c r="H75" s="31">
        <f t="shared" si="14"/>
        <v>7496.6</v>
      </c>
      <c r="I75" s="31">
        <f t="shared" si="14"/>
        <v>19119.400000000001</v>
      </c>
      <c r="J75" s="31">
        <f t="shared" si="14"/>
        <v>15887.999999999998</v>
      </c>
    </row>
    <row r="76" spans="1:10" ht="18" customHeight="1">
      <c r="A76" s="8"/>
      <c r="B76" s="5" t="s">
        <v>8</v>
      </c>
      <c r="C76" s="7" t="s">
        <v>9</v>
      </c>
      <c r="D76" s="25">
        <f t="shared" ref="D76:J76" si="15">D66-D71</f>
        <v>20177.400000000001</v>
      </c>
      <c r="E76" s="25">
        <f t="shared" si="15"/>
        <v>9721.0999999999985</v>
      </c>
      <c r="F76" s="25">
        <f t="shared" si="15"/>
        <v>8827.2999999999993</v>
      </c>
      <c r="G76" s="25">
        <v>7245.6</v>
      </c>
      <c r="H76" s="25">
        <f t="shared" si="15"/>
        <v>7627</v>
      </c>
      <c r="I76" s="25">
        <v>17724.2</v>
      </c>
      <c r="J76" s="25">
        <f t="shared" si="15"/>
        <v>19485.099999999999</v>
      </c>
    </row>
    <row r="77" spans="1:10" ht="18" customHeight="1">
      <c r="A77" s="8"/>
      <c r="B77" s="5" t="s">
        <v>10</v>
      </c>
      <c r="C77" s="7" t="s">
        <v>9</v>
      </c>
      <c r="D77" s="25">
        <f t="shared" ref="D77:J77" si="16">D67-D72</f>
        <v>10924.999999999998</v>
      </c>
      <c r="E77" s="25">
        <f t="shared" si="16"/>
        <v>5979.2</v>
      </c>
      <c r="F77" s="25">
        <f t="shared" si="16"/>
        <v>4946.6000000000004</v>
      </c>
      <c r="G77" s="25">
        <v>3639.3</v>
      </c>
      <c r="H77" s="25">
        <f t="shared" si="16"/>
        <v>4281.3999999999996</v>
      </c>
      <c r="I77" s="25">
        <v>8505.1</v>
      </c>
      <c r="J77" s="25">
        <f t="shared" si="16"/>
        <v>9832.9</v>
      </c>
    </row>
    <row r="78" spans="1:10" ht="15.75">
      <c r="A78" s="8"/>
      <c r="B78" s="5" t="s">
        <v>11</v>
      </c>
      <c r="C78" s="7" t="s">
        <v>12</v>
      </c>
      <c r="D78" s="25">
        <f>D77/D76*100</f>
        <v>54.144736189994738</v>
      </c>
      <c r="E78" s="25">
        <f t="shared" ref="E78:J78" si="17">E77/E76*100</f>
        <v>61.507442573371328</v>
      </c>
      <c r="F78" s="25">
        <f t="shared" si="17"/>
        <v>56.037519966467677</v>
      </c>
      <c r="G78" s="37">
        <f t="shared" si="17"/>
        <v>50.227724412056972</v>
      </c>
      <c r="H78" s="25">
        <f t="shared" si="17"/>
        <v>56.134784318867183</v>
      </c>
      <c r="I78" s="37">
        <f t="shared" si="17"/>
        <v>47.985804718971806</v>
      </c>
      <c r="J78" s="25">
        <f t="shared" si="17"/>
        <v>50.463687638246654</v>
      </c>
    </row>
    <row r="79" spans="1:10" ht="31.5">
      <c r="A79" s="20" t="s">
        <v>48</v>
      </c>
      <c r="B79" s="5" t="s">
        <v>44</v>
      </c>
      <c r="C79" s="7"/>
      <c r="D79" s="16"/>
      <c r="E79" s="18"/>
      <c r="F79" s="18"/>
      <c r="G79" s="19"/>
      <c r="H79" s="18"/>
      <c r="I79" s="19"/>
      <c r="J79" s="18"/>
    </row>
    <row r="80" spans="1:10" ht="31.5">
      <c r="A80" s="20"/>
      <c r="B80" s="5" t="s">
        <v>78</v>
      </c>
      <c r="C80" s="7" t="s">
        <v>9</v>
      </c>
      <c r="D80" s="38">
        <v>5446.7</v>
      </c>
      <c r="E80" s="38">
        <v>2158</v>
      </c>
      <c r="F80" s="38">
        <v>1340.4</v>
      </c>
      <c r="G80" s="36">
        <v>2301.6999999999998</v>
      </c>
      <c r="H80" s="35">
        <v>1130.5</v>
      </c>
      <c r="I80" s="36">
        <v>2231.9</v>
      </c>
      <c r="J80" s="35">
        <v>2579.9</v>
      </c>
    </row>
    <row r="81" spans="1:11" ht="31.5">
      <c r="A81" s="8"/>
      <c r="B81" s="5" t="s">
        <v>8</v>
      </c>
      <c r="C81" s="7" t="s">
        <v>9</v>
      </c>
      <c r="D81" s="25">
        <v>6612.3</v>
      </c>
      <c r="E81" s="25">
        <v>2063.8000000000002</v>
      </c>
      <c r="F81" s="25">
        <v>1674</v>
      </c>
      <c r="G81" s="37">
        <v>2570.9</v>
      </c>
      <c r="H81" s="25">
        <v>1377.9</v>
      </c>
      <c r="I81" s="37">
        <v>3360.5</v>
      </c>
      <c r="J81" s="25">
        <v>4472.3</v>
      </c>
    </row>
    <row r="82" spans="1:11" ht="31.5">
      <c r="A82" s="8"/>
      <c r="B82" s="5" t="s">
        <v>10</v>
      </c>
      <c r="C82" s="7" t="s">
        <v>9</v>
      </c>
      <c r="D82" s="25">
        <v>3441.1</v>
      </c>
      <c r="E82" s="25">
        <v>673.1</v>
      </c>
      <c r="F82" s="25">
        <v>999.8</v>
      </c>
      <c r="G82" s="37">
        <v>1043.4000000000001</v>
      </c>
      <c r="H82" s="25">
        <v>585.5</v>
      </c>
      <c r="I82" s="37">
        <v>1374.3</v>
      </c>
      <c r="J82" s="25">
        <v>2105.5</v>
      </c>
    </row>
    <row r="83" spans="1:11" ht="15.75">
      <c r="A83" s="8"/>
      <c r="B83" s="5" t="s">
        <v>11</v>
      </c>
      <c r="C83" s="7" t="s">
        <v>12</v>
      </c>
      <c r="D83" s="25">
        <f>D82/D81*100</f>
        <v>52.040893486381435</v>
      </c>
      <c r="E83" s="25">
        <f t="shared" ref="E83:J83" si="18">E82/E81*100</f>
        <v>32.61459443744549</v>
      </c>
      <c r="F83" s="25">
        <f t="shared" si="18"/>
        <v>59.72520908004779</v>
      </c>
      <c r="G83" s="37">
        <f t="shared" si="18"/>
        <v>40.585009140767824</v>
      </c>
      <c r="H83" s="25">
        <f t="shared" si="18"/>
        <v>42.492198272733866</v>
      </c>
      <c r="I83" s="37">
        <f t="shared" si="18"/>
        <v>40.895700044636214</v>
      </c>
      <c r="J83" s="25">
        <f t="shared" si="18"/>
        <v>47.078684345862307</v>
      </c>
    </row>
    <row r="84" spans="1:11" ht="15.75">
      <c r="A84" s="20" t="s">
        <v>81</v>
      </c>
      <c r="B84" s="5" t="s">
        <v>46</v>
      </c>
      <c r="C84" s="7"/>
      <c r="D84" s="34"/>
      <c r="E84" s="35"/>
      <c r="F84" s="35"/>
      <c r="G84" s="19"/>
      <c r="H84" s="18"/>
      <c r="I84" s="19"/>
      <c r="J84" s="18"/>
    </row>
    <row r="85" spans="1:11" ht="31.5">
      <c r="A85" s="20"/>
      <c r="B85" s="5" t="s">
        <v>78</v>
      </c>
      <c r="C85" s="7" t="s">
        <v>9</v>
      </c>
      <c r="D85" s="28"/>
      <c r="E85" s="29"/>
      <c r="F85" s="35">
        <v>30.6</v>
      </c>
      <c r="G85" s="30"/>
      <c r="H85" s="29"/>
      <c r="I85" s="30"/>
      <c r="J85" s="29"/>
    </row>
    <row r="86" spans="1:11" ht="31.5">
      <c r="A86" s="8"/>
      <c r="B86" s="5" t="s">
        <v>8</v>
      </c>
      <c r="C86" s="7" t="s">
        <v>9</v>
      </c>
      <c r="D86" s="31">
        <v>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</row>
    <row r="87" spans="1:11" ht="31.5">
      <c r="A87" s="8"/>
      <c r="B87" s="5" t="s">
        <v>10</v>
      </c>
      <c r="C87" s="7" t="s">
        <v>9</v>
      </c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</row>
    <row r="88" spans="1:11" ht="15.75">
      <c r="A88" s="8"/>
      <c r="B88" s="5" t="s">
        <v>11</v>
      </c>
      <c r="C88" s="7" t="s">
        <v>12</v>
      </c>
      <c r="D88" s="26"/>
      <c r="E88" s="26"/>
      <c r="F88" s="26"/>
      <c r="G88" s="27"/>
      <c r="H88" s="26"/>
      <c r="I88" s="27"/>
      <c r="J88" s="26"/>
    </row>
    <row r="89" spans="1:11" ht="31.5">
      <c r="A89" s="20" t="s">
        <v>82</v>
      </c>
      <c r="B89" s="5" t="s">
        <v>83</v>
      </c>
      <c r="C89" s="7"/>
      <c r="D89" s="16"/>
      <c r="E89" s="18"/>
      <c r="F89" s="18"/>
      <c r="G89" s="19"/>
      <c r="H89" s="18"/>
      <c r="I89" s="19"/>
      <c r="J89" s="18"/>
    </row>
    <row r="90" spans="1:11" ht="31.5">
      <c r="A90" s="20"/>
      <c r="B90" s="5" t="s">
        <v>78</v>
      </c>
      <c r="C90" s="7" t="s">
        <v>9</v>
      </c>
      <c r="D90" s="28">
        <v>5446.7</v>
      </c>
      <c r="E90" s="29">
        <v>2158</v>
      </c>
      <c r="F90" s="29">
        <v>1309.8</v>
      </c>
      <c r="G90" s="30">
        <v>2301.6999999999998</v>
      </c>
      <c r="H90" s="29">
        <v>1130.5</v>
      </c>
      <c r="I90" s="30">
        <v>2231.9</v>
      </c>
      <c r="J90" s="29">
        <v>2579.8000000000002</v>
      </c>
      <c r="K90" s="43"/>
    </row>
    <row r="91" spans="1:11" ht="31.5">
      <c r="A91" s="8"/>
      <c r="B91" s="5" t="s">
        <v>8</v>
      </c>
      <c r="C91" s="7" t="s">
        <v>9</v>
      </c>
      <c r="D91" s="26">
        <f>D81</f>
        <v>6612.3</v>
      </c>
      <c r="E91" s="26">
        <f t="shared" ref="E91:J91" si="19">E81</f>
        <v>2063.8000000000002</v>
      </c>
      <c r="F91" s="26">
        <f>F81-F86</f>
        <v>1674</v>
      </c>
      <c r="G91" s="26">
        <f t="shared" si="19"/>
        <v>2570.9</v>
      </c>
      <c r="H91" s="26">
        <v>1377.9</v>
      </c>
      <c r="I91" s="26">
        <f t="shared" si="19"/>
        <v>3360.5</v>
      </c>
      <c r="J91" s="26">
        <f t="shared" si="19"/>
        <v>4472.3</v>
      </c>
      <c r="K91" s="43"/>
    </row>
    <row r="92" spans="1:11" ht="31.5">
      <c r="A92" s="8"/>
      <c r="B92" s="5" t="s">
        <v>10</v>
      </c>
      <c r="C92" s="7" t="s">
        <v>9</v>
      </c>
      <c r="D92" s="26">
        <f>D82</f>
        <v>3441.1</v>
      </c>
      <c r="E92" s="26">
        <f t="shared" ref="E92:J92" si="20">E82</f>
        <v>673.1</v>
      </c>
      <c r="F92" s="26">
        <f>F82-F87</f>
        <v>999.8</v>
      </c>
      <c r="G92" s="26">
        <f t="shared" si="20"/>
        <v>1043.4000000000001</v>
      </c>
      <c r="H92" s="26">
        <v>585.79999999999995</v>
      </c>
      <c r="I92" s="26">
        <f t="shared" si="20"/>
        <v>1374.3</v>
      </c>
      <c r="J92" s="26">
        <f t="shared" si="20"/>
        <v>2105.5</v>
      </c>
      <c r="K92" s="43"/>
    </row>
    <row r="93" spans="1:11" ht="15.75">
      <c r="A93" s="8"/>
      <c r="B93" s="5" t="s">
        <v>11</v>
      </c>
      <c r="C93" s="7" t="s">
        <v>12</v>
      </c>
      <c r="D93" s="26">
        <f>D92/D91*100</f>
        <v>52.040893486381435</v>
      </c>
      <c r="E93" s="26">
        <f t="shared" ref="E93:J93" si="21">E92/E91*100</f>
        <v>32.61459443744549</v>
      </c>
      <c r="F93" s="26">
        <f t="shared" si="21"/>
        <v>59.72520908004779</v>
      </c>
      <c r="G93" s="27">
        <f t="shared" si="21"/>
        <v>40.585009140767824</v>
      </c>
      <c r="H93" s="26">
        <f t="shared" si="21"/>
        <v>42.513970534871895</v>
      </c>
      <c r="I93" s="27">
        <f t="shared" si="21"/>
        <v>40.895700044636214</v>
      </c>
      <c r="J93" s="26">
        <f t="shared" si="21"/>
        <v>47.078684345862307</v>
      </c>
    </row>
    <row r="94" spans="1:11" ht="47.25">
      <c r="A94" s="20" t="s">
        <v>52</v>
      </c>
      <c r="B94" s="5" t="s">
        <v>84</v>
      </c>
      <c r="C94" s="7"/>
      <c r="D94" s="16"/>
      <c r="E94" s="18"/>
      <c r="F94" s="18"/>
      <c r="G94" s="19"/>
      <c r="H94" s="18"/>
      <c r="I94" s="19"/>
      <c r="J94" s="18"/>
    </row>
    <row r="95" spans="1:11" ht="31.5">
      <c r="A95" s="8"/>
      <c r="B95" s="5" t="s">
        <v>49</v>
      </c>
      <c r="C95" s="7" t="s">
        <v>9</v>
      </c>
      <c r="D95" s="26">
        <f>D96+D97</f>
        <v>0</v>
      </c>
      <c r="E95" s="26">
        <f t="shared" ref="E95:J95" si="22">E96+E97</f>
        <v>0</v>
      </c>
      <c r="F95" s="26">
        <f t="shared" si="22"/>
        <v>0</v>
      </c>
      <c r="G95" s="27">
        <f t="shared" si="22"/>
        <v>0</v>
      </c>
      <c r="H95" s="26">
        <f t="shared" si="22"/>
        <v>0</v>
      </c>
      <c r="I95" s="27">
        <f t="shared" si="22"/>
        <v>0</v>
      </c>
      <c r="J95" s="26">
        <f t="shared" si="22"/>
        <v>0</v>
      </c>
    </row>
    <row r="96" spans="1:11" ht="49.5" customHeight="1">
      <c r="A96" s="8"/>
      <c r="B96" s="5" t="s">
        <v>50</v>
      </c>
      <c r="C96" s="7" t="s">
        <v>9</v>
      </c>
      <c r="D96" s="16"/>
      <c r="E96" s="18"/>
      <c r="F96" s="18"/>
      <c r="G96" s="19"/>
      <c r="H96" s="18"/>
      <c r="I96" s="19"/>
      <c r="J96" s="18"/>
    </row>
    <row r="97" spans="1:10" ht="31.5">
      <c r="A97" s="8"/>
      <c r="B97" s="5" t="s">
        <v>51</v>
      </c>
      <c r="C97" s="7" t="s">
        <v>9</v>
      </c>
      <c r="D97" s="16"/>
      <c r="E97" s="18"/>
      <c r="F97" s="18"/>
      <c r="G97" s="19"/>
      <c r="H97" s="18"/>
      <c r="I97" s="19"/>
      <c r="J97" s="18"/>
    </row>
    <row r="98" spans="1:10" ht="47.25">
      <c r="A98" s="20" t="s">
        <v>55</v>
      </c>
      <c r="B98" s="5" t="s">
        <v>85</v>
      </c>
      <c r="C98" s="7"/>
      <c r="D98" s="16"/>
      <c r="E98" s="18"/>
      <c r="F98" s="18"/>
      <c r="G98" s="19"/>
      <c r="H98" s="18"/>
      <c r="I98" s="19"/>
      <c r="J98" s="18"/>
    </row>
    <row r="99" spans="1:10" ht="31.5">
      <c r="A99" s="20"/>
      <c r="B99" s="5" t="s">
        <v>8</v>
      </c>
      <c r="C99" s="7" t="s">
        <v>9</v>
      </c>
      <c r="D99" s="16"/>
      <c r="E99" s="18"/>
      <c r="F99" s="18"/>
      <c r="G99" s="19"/>
      <c r="H99" s="18"/>
      <c r="I99" s="19"/>
      <c r="J99" s="18"/>
    </row>
    <row r="100" spans="1:10" ht="31.5">
      <c r="A100" s="20"/>
      <c r="B100" s="5" t="s">
        <v>10</v>
      </c>
      <c r="C100" s="7" t="s">
        <v>9</v>
      </c>
      <c r="D100" s="16"/>
      <c r="E100" s="18"/>
      <c r="F100" s="18"/>
      <c r="G100" s="19"/>
      <c r="H100" s="18"/>
      <c r="I100" s="19"/>
      <c r="J100" s="18"/>
    </row>
    <row r="101" spans="1:10" ht="47.25">
      <c r="A101" s="20" t="s">
        <v>58</v>
      </c>
      <c r="B101" s="5" t="s">
        <v>53</v>
      </c>
      <c r="C101" s="7"/>
      <c r="D101" s="16"/>
      <c r="E101" s="18"/>
      <c r="F101" s="18"/>
      <c r="G101" s="19"/>
      <c r="H101" s="18"/>
      <c r="I101" s="19"/>
      <c r="J101" s="18"/>
    </row>
    <row r="102" spans="1:10" ht="15.75">
      <c r="A102" s="20"/>
      <c r="B102" s="5" t="s">
        <v>86</v>
      </c>
      <c r="C102" s="7"/>
      <c r="D102" s="26">
        <v>30</v>
      </c>
      <c r="E102" s="32">
        <v>6</v>
      </c>
      <c r="F102" s="32">
        <v>7</v>
      </c>
      <c r="G102" s="33">
        <v>7</v>
      </c>
      <c r="H102" s="32">
        <v>7</v>
      </c>
      <c r="I102" s="33">
        <v>12</v>
      </c>
      <c r="J102" s="32">
        <v>17</v>
      </c>
    </row>
    <row r="103" spans="1:10" ht="15.75">
      <c r="A103" s="20"/>
      <c r="B103" s="5" t="s">
        <v>87</v>
      </c>
      <c r="C103" s="7"/>
      <c r="D103" s="26">
        <v>28</v>
      </c>
      <c r="E103" s="32">
        <v>6</v>
      </c>
      <c r="F103" s="32">
        <v>7</v>
      </c>
      <c r="G103" s="33">
        <v>7</v>
      </c>
      <c r="H103" s="32">
        <v>9</v>
      </c>
      <c r="I103" s="33">
        <v>12</v>
      </c>
      <c r="J103" s="32">
        <v>13</v>
      </c>
    </row>
    <row r="104" spans="1:10" ht="15.75">
      <c r="A104" s="8"/>
      <c r="B104" s="5" t="s">
        <v>88</v>
      </c>
      <c r="C104" s="7" t="s">
        <v>54</v>
      </c>
      <c r="D104" s="26">
        <v>29</v>
      </c>
      <c r="E104" s="26">
        <v>6</v>
      </c>
      <c r="F104" s="26">
        <v>7</v>
      </c>
      <c r="G104" s="26">
        <v>7</v>
      </c>
      <c r="H104" s="27">
        <v>9</v>
      </c>
      <c r="I104" s="27">
        <v>12</v>
      </c>
      <c r="J104" s="27">
        <v>13</v>
      </c>
    </row>
    <row r="105" spans="1:10" ht="15.75">
      <c r="A105" s="8"/>
      <c r="B105" s="5" t="s">
        <v>89</v>
      </c>
      <c r="C105" s="7" t="s">
        <v>54</v>
      </c>
      <c r="D105" s="26">
        <v>29</v>
      </c>
      <c r="E105" s="26">
        <v>5</v>
      </c>
      <c r="F105" s="26">
        <v>7</v>
      </c>
      <c r="G105" s="26">
        <v>7</v>
      </c>
      <c r="H105" s="27">
        <v>9</v>
      </c>
      <c r="I105" s="27">
        <v>11</v>
      </c>
      <c r="J105" s="27">
        <v>13</v>
      </c>
    </row>
    <row r="106" spans="1:10" ht="63">
      <c r="A106" s="20" t="s">
        <v>90</v>
      </c>
      <c r="B106" s="5" t="s">
        <v>56</v>
      </c>
      <c r="C106" s="7"/>
      <c r="D106" s="16"/>
      <c r="E106" s="16"/>
      <c r="F106" s="16"/>
      <c r="G106" s="16"/>
      <c r="H106" s="17"/>
      <c r="I106" s="17"/>
      <c r="J106" s="17"/>
    </row>
    <row r="107" spans="1:10" ht="15.75">
      <c r="A107" s="20"/>
      <c r="B107" s="5" t="s">
        <v>86</v>
      </c>
      <c r="C107" s="7" t="s">
        <v>54</v>
      </c>
      <c r="D107" s="26">
        <f>25+2</f>
        <v>27</v>
      </c>
      <c r="E107" s="26">
        <f>11+2.5</f>
        <v>13.5</v>
      </c>
      <c r="F107" s="26">
        <f>15+0.5</f>
        <v>15.5</v>
      </c>
      <c r="G107" s="26">
        <f>10.5+0.5</f>
        <v>11</v>
      </c>
      <c r="H107" s="27">
        <f>10.5+1</f>
        <v>11.5</v>
      </c>
      <c r="I107" s="27">
        <v>34.799999999999997</v>
      </c>
      <c r="J107" s="27">
        <v>38</v>
      </c>
    </row>
    <row r="108" spans="1:10" ht="15.75">
      <c r="A108" s="20"/>
      <c r="B108" s="5" t="s">
        <v>87</v>
      </c>
      <c r="C108" s="7" t="s">
        <v>54</v>
      </c>
      <c r="D108" s="26">
        <f>25.5+20.5</f>
        <v>46</v>
      </c>
      <c r="E108" s="26">
        <f>6+11+2.5</f>
        <v>19.5</v>
      </c>
      <c r="F108" s="26">
        <f>7+15+0.5</f>
        <v>22.5</v>
      </c>
      <c r="G108" s="26">
        <f>5+13</f>
        <v>18</v>
      </c>
      <c r="H108" s="27">
        <f>5.5+10.5+1</f>
        <v>17</v>
      </c>
      <c r="I108" s="27">
        <f>15.8+31.5+3.5</f>
        <v>50.8</v>
      </c>
      <c r="J108" s="27">
        <f>8+30.5+7.5</f>
        <v>46</v>
      </c>
    </row>
    <row r="109" spans="1:10" ht="15.75">
      <c r="A109" s="8"/>
      <c r="B109" s="5" t="s">
        <v>88</v>
      </c>
      <c r="C109" s="7" t="s">
        <v>54</v>
      </c>
      <c r="D109" s="26">
        <v>46</v>
      </c>
      <c r="E109" s="26">
        <v>19.5</v>
      </c>
      <c r="F109" s="26">
        <v>22.5</v>
      </c>
      <c r="G109" s="26">
        <v>18</v>
      </c>
      <c r="H109" s="27">
        <v>18</v>
      </c>
      <c r="I109" s="44">
        <v>51.8</v>
      </c>
      <c r="J109" s="27">
        <v>67</v>
      </c>
    </row>
    <row r="110" spans="1:10" ht="15.75">
      <c r="A110" s="8"/>
      <c r="B110" s="5" t="s">
        <v>89</v>
      </c>
      <c r="C110" s="7" t="s">
        <v>54</v>
      </c>
      <c r="D110" s="26">
        <v>46</v>
      </c>
      <c r="E110" s="26">
        <v>19.5</v>
      </c>
      <c r="F110" s="26">
        <v>22.5</v>
      </c>
      <c r="G110" s="26">
        <v>18</v>
      </c>
      <c r="H110" s="27">
        <v>18</v>
      </c>
      <c r="I110" s="44">
        <v>51.8</v>
      </c>
      <c r="J110" s="27">
        <v>67</v>
      </c>
    </row>
    <row r="111" spans="1:10" ht="63">
      <c r="A111" s="20" t="s">
        <v>91</v>
      </c>
      <c r="B111" s="5" t="s">
        <v>57</v>
      </c>
      <c r="C111" s="7"/>
      <c r="D111" s="26"/>
      <c r="E111" s="26"/>
      <c r="F111" s="26"/>
      <c r="G111" s="26"/>
      <c r="H111" s="27"/>
      <c r="I111" s="27"/>
      <c r="J111" s="27"/>
    </row>
    <row r="112" spans="1:10" ht="15.75">
      <c r="A112" s="20"/>
      <c r="B112" s="5" t="s">
        <v>86</v>
      </c>
      <c r="C112" s="7" t="s">
        <v>54</v>
      </c>
      <c r="D112" s="26">
        <f>27+2</f>
        <v>29</v>
      </c>
      <c r="E112" s="26">
        <f>15+3</f>
        <v>18</v>
      </c>
      <c r="F112" s="26">
        <f>15+1</f>
        <v>16</v>
      </c>
      <c r="G112" s="26">
        <f>9+1</f>
        <v>10</v>
      </c>
      <c r="H112" s="27">
        <f>12+2</f>
        <v>14</v>
      </c>
      <c r="I112" s="27">
        <f>37+4</f>
        <v>41</v>
      </c>
      <c r="J112" s="27">
        <v>55</v>
      </c>
    </row>
    <row r="113" spans="1:10" ht="15.75">
      <c r="A113" s="20"/>
      <c r="B113" s="5" t="s">
        <v>87</v>
      </c>
      <c r="C113" s="7" t="s">
        <v>54</v>
      </c>
      <c r="D113" s="26">
        <f>24+20</f>
        <v>44</v>
      </c>
      <c r="E113" s="26">
        <f>6+11+3</f>
        <v>20</v>
      </c>
      <c r="F113" s="26">
        <f>7+14+1</f>
        <v>22</v>
      </c>
      <c r="G113" s="26">
        <f>5+11</f>
        <v>16</v>
      </c>
      <c r="H113" s="27">
        <f>6+9+2</f>
        <v>17</v>
      </c>
      <c r="I113" s="27">
        <f>15+35.9+4</f>
        <v>54.9</v>
      </c>
      <c r="J113" s="27">
        <v>58</v>
      </c>
    </row>
    <row r="114" spans="1:10" ht="15.75">
      <c r="A114" s="8"/>
      <c r="B114" s="5" t="s">
        <v>88</v>
      </c>
      <c r="C114" s="7" t="s">
        <v>54</v>
      </c>
      <c r="D114" s="26">
        <v>47</v>
      </c>
      <c r="E114" s="27">
        <v>20</v>
      </c>
      <c r="F114" s="26">
        <v>23</v>
      </c>
      <c r="G114" s="27">
        <v>16</v>
      </c>
      <c r="H114" s="27">
        <v>18</v>
      </c>
      <c r="I114" s="27">
        <v>58</v>
      </c>
      <c r="J114" s="27">
        <v>59</v>
      </c>
    </row>
    <row r="115" spans="1:10" ht="15.75">
      <c r="A115" s="8"/>
      <c r="B115" s="5" t="s">
        <v>89</v>
      </c>
      <c r="C115" s="7" t="s">
        <v>54</v>
      </c>
      <c r="D115" s="26">
        <v>47</v>
      </c>
      <c r="E115" s="27">
        <v>20</v>
      </c>
      <c r="F115" s="26">
        <v>23</v>
      </c>
      <c r="G115" s="27">
        <v>16</v>
      </c>
      <c r="H115" s="27">
        <v>18</v>
      </c>
      <c r="I115" s="27">
        <v>58</v>
      </c>
      <c r="J115" s="27">
        <v>56</v>
      </c>
    </row>
    <row r="116" spans="1:10" ht="19.5" customHeight="1">
      <c r="A116" s="8" t="s">
        <v>58</v>
      </c>
      <c r="B116" s="5" t="s">
        <v>59</v>
      </c>
      <c r="C116" s="7"/>
      <c r="D116" s="16"/>
      <c r="E116" s="18"/>
      <c r="F116" s="18"/>
      <c r="G116" s="19"/>
      <c r="H116" s="18"/>
      <c r="I116" s="19"/>
      <c r="J116" s="18"/>
    </row>
    <row r="117" spans="1:10" ht="15.75">
      <c r="A117" s="8"/>
      <c r="B117" s="5" t="s">
        <v>49</v>
      </c>
      <c r="C117" s="7" t="s">
        <v>60</v>
      </c>
      <c r="D117" s="39">
        <f>D118+D119+D120</f>
        <v>5</v>
      </c>
      <c r="E117" s="39">
        <f t="shared" ref="E117:J117" si="23">E118+E119+E120</f>
        <v>3</v>
      </c>
      <c r="F117" s="39">
        <f t="shared" si="23"/>
        <v>3</v>
      </c>
      <c r="G117" s="41">
        <f t="shared" si="23"/>
        <v>4</v>
      </c>
      <c r="H117" s="39">
        <f t="shared" si="23"/>
        <v>3</v>
      </c>
      <c r="I117" s="41">
        <f t="shared" si="23"/>
        <v>3</v>
      </c>
      <c r="J117" s="39">
        <f t="shared" si="23"/>
        <v>4</v>
      </c>
    </row>
    <row r="118" spans="1:10" ht="15.75">
      <c r="A118" s="8"/>
      <c r="B118" s="5" t="s">
        <v>61</v>
      </c>
      <c r="C118" s="7" t="s">
        <v>60</v>
      </c>
      <c r="D118" s="39">
        <v>5</v>
      </c>
      <c r="E118" s="40">
        <v>3</v>
      </c>
      <c r="F118" s="40">
        <v>3</v>
      </c>
      <c r="G118" s="42">
        <v>4</v>
      </c>
      <c r="H118" s="40">
        <v>3</v>
      </c>
      <c r="I118" s="42">
        <v>3</v>
      </c>
      <c r="J118" s="40">
        <v>3</v>
      </c>
    </row>
    <row r="119" spans="1:10" ht="15.75">
      <c r="A119" s="8"/>
      <c r="B119" s="5" t="s">
        <v>62</v>
      </c>
      <c r="C119" s="7" t="s">
        <v>60</v>
      </c>
      <c r="D119" s="22"/>
      <c r="E119" s="23"/>
      <c r="F119" s="23"/>
      <c r="G119" s="24"/>
      <c r="H119" s="23"/>
      <c r="I119" s="24"/>
      <c r="J119" s="40">
        <v>1</v>
      </c>
    </row>
    <row r="120" spans="1:10" ht="15.75">
      <c r="A120" s="8"/>
      <c r="B120" s="5" t="s">
        <v>63</v>
      </c>
      <c r="C120" s="7" t="s">
        <v>60</v>
      </c>
      <c r="D120" s="22"/>
      <c r="E120" s="23"/>
      <c r="F120" s="23"/>
      <c r="G120" s="24"/>
      <c r="H120" s="23"/>
      <c r="I120" s="24"/>
      <c r="J120" s="23"/>
    </row>
    <row r="121" spans="1:10" ht="15.75">
      <c r="A121" s="4" t="s">
        <v>64</v>
      </c>
    </row>
    <row r="122" spans="1:10" ht="15.75">
      <c r="A122" s="4"/>
    </row>
  </sheetData>
  <mergeCells count="20">
    <mergeCell ref="A14:A15"/>
    <mergeCell ref="J14:J15"/>
    <mergeCell ref="A9:J9"/>
    <mergeCell ref="A8:J8"/>
    <mergeCell ref="A7:J7"/>
    <mergeCell ref="A10:J10"/>
    <mergeCell ref="E14:E15"/>
    <mergeCell ref="A11:D11"/>
    <mergeCell ref="F14:F15"/>
    <mergeCell ref="G14:G15"/>
    <mergeCell ref="H14:H15"/>
    <mergeCell ref="I14:I15"/>
    <mergeCell ref="B14:B15"/>
    <mergeCell ref="C14:C15"/>
    <mergeCell ref="D14:D15"/>
    <mergeCell ref="I1:J1"/>
    <mergeCell ref="G2:J2"/>
    <mergeCell ref="G3:J3"/>
    <mergeCell ref="G4:J4"/>
    <mergeCell ref="A6:J6"/>
  </mergeCells>
  <pageMargins left="0.70866141732283472" right="0.70866141732283472" top="0.74803149606299213" bottom="0.74803149606299213" header="0.31496062992125984" footer="0.31496062992125984"/>
  <pageSetup paperSize="9" scale="89" fitToHeight="0" orientation="landscape" horizontalDpi="180" verticalDpi="18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2015-03-23T12:46:10Z</dcterms:modified>
</cp:coreProperties>
</file>