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576" windowHeight="11760"/>
  </bookViews>
  <sheets>
    <sheet name="Титул" sheetId="1" r:id="rId1"/>
    <sheet name="финансирование мероприятий" sheetId="2" r:id="rId2"/>
    <sheet name="Показатели таб. 4" sheetId="6" r:id="rId3"/>
    <sheet name="Лист2" sheetId="7" r:id="rId4"/>
  </sheets>
  <definedNames>
    <definedName name="_xlnm.Print_Titles" localSheetId="1">'финансирование мероприятий'!$A:$D,'финансирование мероприятий'!$1:$4</definedName>
    <definedName name="_xlnm.Print_Area" localSheetId="0">Титул!$A$1:$J$44</definedName>
  </definedNames>
  <calcPr calcId="124519"/>
</workbook>
</file>

<file path=xl/calcChain.xml><?xml version="1.0" encoding="utf-8"?>
<calcChain xmlns="http://schemas.openxmlformats.org/spreadsheetml/2006/main">
  <c r="F24" i="2"/>
  <c r="F50"/>
  <c r="F49"/>
  <c r="V11" i="6"/>
  <c r="V10"/>
  <c r="G82" i="2" l="1"/>
  <c r="W13"/>
  <c r="E13"/>
  <c r="U122"/>
  <c r="U123" s="1"/>
  <c r="U78"/>
  <c r="U65" s="1"/>
  <c r="U50"/>
  <c r="U49"/>
  <c r="W24"/>
  <c r="W23" s="1"/>
  <c r="U23"/>
  <c r="F23" s="1"/>
  <c r="U24"/>
  <c r="T24"/>
  <c r="U17"/>
  <c r="U6" s="1"/>
  <c r="T114"/>
  <c r="W115"/>
  <c r="W114"/>
  <c r="U115"/>
  <c r="U114"/>
  <c r="F119"/>
  <c r="E120"/>
  <c r="W58"/>
  <c r="F41"/>
  <c r="F42"/>
  <c r="F43"/>
  <c r="F44"/>
  <c r="F45"/>
  <c r="E41"/>
  <c r="E45"/>
  <c r="T91"/>
  <c r="W80"/>
  <c r="U82"/>
  <c r="U5" l="1"/>
  <c r="F5" s="1"/>
  <c r="U16"/>
  <c r="Q57"/>
  <c r="Q60"/>
  <c r="H115"/>
  <c r="I115"/>
  <c r="J115"/>
  <c r="K115"/>
  <c r="L115"/>
  <c r="N115"/>
  <c r="O115"/>
  <c r="P115"/>
  <c r="Z115"/>
  <c r="AC115"/>
  <c r="AF115"/>
  <c r="AI115"/>
  <c r="AL115"/>
  <c r="AO115"/>
  <c r="I114"/>
  <c r="J114"/>
  <c r="K114"/>
  <c r="L114"/>
  <c r="N114"/>
  <c r="O114"/>
  <c r="P114"/>
  <c r="Q114"/>
  <c r="Z114"/>
  <c r="AC114"/>
  <c r="AF114"/>
  <c r="AI114"/>
  <c r="AL114"/>
  <c r="AO114"/>
  <c r="H114"/>
  <c r="I122"/>
  <c r="J122"/>
  <c r="K122"/>
  <c r="L122"/>
  <c r="L123" s="1"/>
  <c r="M122"/>
  <c r="N122"/>
  <c r="O122"/>
  <c r="P122"/>
  <c r="P123" s="1"/>
  <c r="Q122"/>
  <c r="Q123" s="1"/>
  <c r="R122"/>
  <c r="F122" s="1"/>
  <c r="W122"/>
  <c r="W123" s="1"/>
  <c r="Z122"/>
  <c r="AC122"/>
  <c r="AF122"/>
  <c r="AF123" s="1"/>
  <c r="I123"/>
  <c r="J123"/>
  <c r="K123"/>
  <c r="M123"/>
  <c r="N123"/>
  <c r="O123"/>
  <c r="R123"/>
  <c r="Z123"/>
  <c r="AC123"/>
  <c r="H123"/>
  <c r="H122"/>
  <c r="K90"/>
  <c r="L90"/>
  <c r="N90"/>
  <c r="O90"/>
  <c r="P90"/>
  <c r="S90"/>
  <c r="T90"/>
  <c r="X90"/>
  <c r="Z90"/>
  <c r="AA90"/>
  <c r="AB90"/>
  <c r="AD90"/>
  <c r="AE90"/>
  <c r="AF90"/>
  <c r="AI90"/>
  <c r="AJ90"/>
  <c r="AL90"/>
  <c r="AM90"/>
  <c r="I91"/>
  <c r="I90" s="1"/>
  <c r="K91"/>
  <c r="L91"/>
  <c r="M91"/>
  <c r="M90" s="1"/>
  <c r="N91"/>
  <c r="O91"/>
  <c r="P91"/>
  <c r="Q91"/>
  <c r="Q90" s="1"/>
  <c r="R91"/>
  <c r="R90" s="1"/>
  <c r="S91"/>
  <c r="U91"/>
  <c r="U90" s="1"/>
  <c r="V91"/>
  <c r="V90" s="1"/>
  <c r="X91"/>
  <c r="Y91"/>
  <c r="Y90" s="1"/>
  <c r="Z91"/>
  <c r="AA91"/>
  <c r="AB91"/>
  <c r="AC91"/>
  <c r="AC90" s="1"/>
  <c r="AD91"/>
  <c r="AE91"/>
  <c r="AF91"/>
  <c r="AG91"/>
  <c r="AG90" s="1"/>
  <c r="AH91"/>
  <c r="AH90" s="1"/>
  <c r="AI91"/>
  <c r="AJ91"/>
  <c r="AK91"/>
  <c r="AK90" s="1"/>
  <c r="AL91"/>
  <c r="AM91"/>
  <c r="AO91"/>
  <c r="AO90" s="1"/>
  <c r="H91"/>
  <c r="K78"/>
  <c r="K65" s="1"/>
  <c r="L78"/>
  <c r="N78"/>
  <c r="O78"/>
  <c r="O65" s="1"/>
  <c r="Q78"/>
  <c r="Q65" s="1"/>
  <c r="R78"/>
  <c r="R65" s="1"/>
  <c r="F65" s="1"/>
  <c r="T78"/>
  <c r="T65" s="1"/>
  <c r="Z78"/>
  <c r="AC78"/>
  <c r="AF78"/>
  <c r="AI78"/>
  <c r="AL78"/>
  <c r="AO78"/>
  <c r="I78"/>
  <c r="I80"/>
  <c r="J80"/>
  <c r="K80"/>
  <c r="L80"/>
  <c r="N80"/>
  <c r="O80"/>
  <c r="P17"/>
  <c r="P16" s="1"/>
  <c r="Q80"/>
  <c r="R80"/>
  <c r="Z80"/>
  <c r="AC80"/>
  <c r="AF80"/>
  <c r="AI80"/>
  <c r="AL80"/>
  <c r="AO80"/>
  <c r="H78"/>
  <c r="G66"/>
  <c r="G67"/>
  <c r="G68"/>
  <c r="G69"/>
  <c r="G70"/>
  <c r="G71"/>
  <c r="G72"/>
  <c r="G73"/>
  <c r="G74"/>
  <c r="G75"/>
  <c r="G76"/>
  <c r="G77"/>
  <c r="T82"/>
  <c r="R49"/>
  <c r="R50" s="1"/>
  <c r="I49"/>
  <c r="J49"/>
  <c r="K49"/>
  <c r="K50" s="1"/>
  <c r="L49"/>
  <c r="L50" s="1"/>
  <c r="M49"/>
  <c r="M50" s="1"/>
  <c r="N49"/>
  <c r="N50" s="1"/>
  <c r="O49"/>
  <c r="O50" s="1"/>
  <c r="Q49"/>
  <c r="Q50" s="1"/>
  <c r="W49"/>
  <c r="W50" s="1"/>
  <c r="Z49"/>
  <c r="AC49"/>
  <c r="AC50" s="1"/>
  <c r="AF49"/>
  <c r="AF50" s="1"/>
  <c r="J50"/>
  <c r="Z50"/>
  <c r="H49"/>
  <c r="E48"/>
  <c r="AI47"/>
  <c r="AI49" s="1"/>
  <c r="AI50" s="1"/>
  <c r="E29"/>
  <c r="AO28"/>
  <c r="AO49" s="1"/>
  <c r="AO50" s="1"/>
  <c r="AI28"/>
  <c r="T28"/>
  <c r="T49" s="1"/>
  <c r="E26"/>
  <c r="E27"/>
  <c r="AL26"/>
  <c r="AL49" s="1"/>
  <c r="AL50" s="1"/>
  <c r="J16"/>
  <c r="M16"/>
  <c r="L17"/>
  <c r="L16" s="1"/>
  <c r="I18"/>
  <c r="K18"/>
  <c r="L18"/>
  <c r="N18"/>
  <c r="Q18"/>
  <c r="T18"/>
  <c r="W18"/>
  <c r="Z18"/>
  <c r="AC18"/>
  <c r="AF18"/>
  <c r="AI18"/>
  <c r="AL18"/>
  <c r="AO18"/>
  <c r="H65"/>
  <c r="I65"/>
  <c r="L65"/>
  <c r="N65"/>
  <c r="Z65"/>
  <c r="AC65"/>
  <c r="H90"/>
  <c r="AO88"/>
  <c r="F15" i="6"/>
  <c r="P10"/>
  <c r="T50" i="2" l="1"/>
  <c r="E49"/>
  <c r="AI122"/>
  <c r="AI123" s="1"/>
  <c r="AO122"/>
  <c r="AO123" s="1"/>
  <c r="T122"/>
  <c r="T123" s="1"/>
  <c r="AL122"/>
  <c r="AL123" s="1"/>
  <c r="E47"/>
  <c r="E28"/>
  <c r="I50"/>
  <c r="T15" i="6"/>
  <c r="E15"/>
  <c r="E39"/>
  <c r="H15"/>
  <c r="N15"/>
  <c r="E9"/>
  <c r="D11"/>
  <c r="F11"/>
  <c r="G11" s="1"/>
  <c r="F10"/>
  <c r="G10" s="1"/>
  <c r="F9"/>
  <c r="G9" s="1"/>
  <c r="N83" i="2"/>
  <c r="G51"/>
  <c r="G52"/>
  <c r="G53"/>
  <c r="G54"/>
  <c r="F55"/>
  <c r="E42"/>
  <c r="G42" s="1"/>
  <c r="E43"/>
  <c r="G43" s="1"/>
  <c r="E44"/>
  <c r="G44" s="1"/>
  <c r="O23"/>
  <c r="O5" s="1"/>
  <c r="G38"/>
  <c r="G39"/>
  <c r="O45"/>
  <c r="N45"/>
  <c r="AO15" i="6"/>
  <c r="AL15"/>
  <c r="AI15"/>
  <c r="AF15"/>
  <c r="AC15"/>
  <c r="Z15"/>
  <c r="Q15"/>
  <c r="L10" i="2"/>
  <c r="F59"/>
  <c r="N117"/>
  <c r="L126"/>
  <c r="L125"/>
  <c r="L119"/>
  <c r="L112"/>
  <c r="L111"/>
  <c r="L13" s="1"/>
  <c r="L55"/>
  <c r="I119"/>
  <c r="I125"/>
  <c r="F125" s="1"/>
  <c r="F126" s="1"/>
  <c r="I126"/>
  <c r="I23"/>
  <c r="I55"/>
  <c r="I57" s="1"/>
  <c r="F80"/>
  <c r="I82"/>
  <c r="F82" s="1"/>
  <c r="I99"/>
  <c r="F99" s="1"/>
  <c r="I100"/>
  <c r="F100" s="1"/>
  <c r="I111"/>
  <c r="I13" s="1"/>
  <c r="I112"/>
  <c r="I10"/>
  <c r="F10" s="1"/>
  <c r="I7"/>
  <c r="F30"/>
  <c r="F31"/>
  <c r="F32"/>
  <c r="F33"/>
  <c r="F35"/>
  <c r="F36"/>
  <c r="F58"/>
  <c r="F79"/>
  <c r="F93"/>
  <c r="F94"/>
  <c r="F102"/>
  <c r="F103"/>
  <c r="F105"/>
  <c r="F106"/>
  <c r="F108"/>
  <c r="F109"/>
  <c r="F112"/>
  <c r="T13"/>
  <c r="K7"/>
  <c r="N7"/>
  <c r="Q7"/>
  <c r="T7"/>
  <c r="W7"/>
  <c r="Z7"/>
  <c r="AC7"/>
  <c r="AF7"/>
  <c r="AI7"/>
  <c r="AL7"/>
  <c r="AO7"/>
  <c r="H18"/>
  <c r="H7" s="1"/>
  <c r="Z13"/>
  <c r="Z10"/>
  <c r="K10"/>
  <c r="N10"/>
  <c r="Q10"/>
  <c r="T10"/>
  <c r="W10"/>
  <c r="AC10"/>
  <c r="AF10"/>
  <c r="AI10"/>
  <c r="AL10"/>
  <c r="AO10"/>
  <c r="H10"/>
  <c r="K126"/>
  <c r="N126"/>
  <c r="Q126"/>
  <c r="T126"/>
  <c r="W126"/>
  <c r="Z126"/>
  <c r="AC126"/>
  <c r="AF126"/>
  <c r="AI126"/>
  <c r="AL126"/>
  <c r="AO126"/>
  <c r="K125"/>
  <c r="N125"/>
  <c r="Q125"/>
  <c r="T125"/>
  <c r="W125"/>
  <c r="Z125"/>
  <c r="AC125"/>
  <c r="AF125"/>
  <c r="AI125"/>
  <c r="AL125"/>
  <c r="AO125"/>
  <c r="H126"/>
  <c r="H125"/>
  <c r="H119"/>
  <c r="K100"/>
  <c r="N100"/>
  <c r="Q100"/>
  <c r="T100"/>
  <c r="W100"/>
  <c r="Z100"/>
  <c r="AC100"/>
  <c r="AF100"/>
  <c r="AI100"/>
  <c r="AL100"/>
  <c r="AO100"/>
  <c r="K99"/>
  <c r="N99"/>
  <c r="Q99"/>
  <c r="T99"/>
  <c r="W99"/>
  <c r="Z99"/>
  <c r="AC99"/>
  <c r="AF99"/>
  <c r="AI99"/>
  <c r="AL99"/>
  <c r="AO99"/>
  <c r="H100"/>
  <c r="H99"/>
  <c r="K112"/>
  <c r="N112"/>
  <c r="Q112"/>
  <c r="T112"/>
  <c r="W112"/>
  <c r="Z112"/>
  <c r="AC112"/>
  <c r="AF112"/>
  <c r="AI112"/>
  <c r="AL112"/>
  <c r="AO112"/>
  <c r="H112"/>
  <c r="H111"/>
  <c r="K111"/>
  <c r="K13" s="1"/>
  <c r="N111"/>
  <c r="N13" s="1"/>
  <c r="Q111"/>
  <c r="Q13" s="1"/>
  <c r="T111"/>
  <c r="W111"/>
  <c r="Z111"/>
  <c r="AC111"/>
  <c r="AC13" s="1"/>
  <c r="AF111"/>
  <c r="AF13" s="1"/>
  <c r="AI111"/>
  <c r="AI13" s="1"/>
  <c r="AL111"/>
  <c r="AL13" s="1"/>
  <c r="AO111"/>
  <c r="AO13" s="1"/>
  <c r="E106"/>
  <c r="E105"/>
  <c r="AO65"/>
  <c r="K55"/>
  <c r="N57"/>
  <c r="N62" s="1"/>
  <c r="T55"/>
  <c r="W55"/>
  <c r="W62" s="1"/>
  <c r="Z55"/>
  <c r="Z57" s="1"/>
  <c r="Z62" s="1"/>
  <c r="AC55"/>
  <c r="AC60" s="1"/>
  <c r="AF55"/>
  <c r="AF60" s="1"/>
  <c r="AI55"/>
  <c r="AI57" s="1"/>
  <c r="AI62" s="1"/>
  <c r="AL55"/>
  <c r="AL57" s="1"/>
  <c r="AL62" s="1"/>
  <c r="AO55"/>
  <c r="AO60" s="1"/>
  <c r="H55"/>
  <c r="H57" s="1"/>
  <c r="H62" s="1"/>
  <c r="E59"/>
  <c r="E58"/>
  <c r="AI23"/>
  <c r="AI24" s="1"/>
  <c r="E30"/>
  <c r="E122" l="1"/>
  <c r="T57"/>
  <c r="T62" s="1"/>
  <c r="T60"/>
  <c r="T115" s="1"/>
  <c r="I83"/>
  <c r="F83" s="1"/>
  <c r="G83" s="1"/>
  <c r="O24"/>
  <c r="O17" s="1"/>
  <c r="O16" s="1"/>
  <c r="F13"/>
  <c r="L6"/>
  <c r="E10"/>
  <c r="F123"/>
  <c r="F18"/>
  <c r="F7" s="1"/>
  <c r="F111"/>
  <c r="I62"/>
  <c r="F57"/>
  <c r="F62" s="1"/>
  <c r="F60"/>
  <c r="I60"/>
  <c r="I24"/>
  <c r="I84"/>
  <c r="Q62"/>
  <c r="E111"/>
  <c r="E18"/>
  <c r="E7" s="1"/>
  <c r="H13"/>
  <c r="E125"/>
  <c r="G125" s="1"/>
  <c r="AC57"/>
  <c r="AC62" s="1"/>
  <c r="AO57"/>
  <c r="AO62" s="1"/>
  <c r="H60"/>
  <c r="E55"/>
  <c r="E60" s="1"/>
  <c r="AF57"/>
  <c r="AF62" s="1"/>
  <c r="AI60"/>
  <c r="W60"/>
  <c r="K60"/>
  <c r="K57"/>
  <c r="K62" s="1"/>
  <c r="AL60"/>
  <c r="Z60"/>
  <c r="N60"/>
  <c r="G49"/>
  <c r="W15" i="6"/>
  <c r="K15"/>
  <c r="O6" i="2" l="1"/>
  <c r="G55"/>
  <c r="I85"/>
  <c r="F84"/>
  <c r="E57"/>
  <c r="E62" s="1"/>
  <c r="AO23"/>
  <c r="I86" l="1"/>
  <c r="F85"/>
  <c r="AO24"/>
  <c r="AO17" s="1"/>
  <c r="AO16" s="1"/>
  <c r="F86" l="1"/>
  <c r="F114" s="1"/>
  <c r="I87"/>
  <c r="AO6"/>
  <c r="AO86"/>
  <c r="I88" l="1"/>
  <c r="F87"/>
  <c r="E79"/>
  <c r="G79" s="1"/>
  <c r="I89" l="1"/>
  <c r="F88"/>
  <c r="I64"/>
  <c r="F91"/>
  <c r="F115"/>
  <c r="Q120"/>
  <c r="F89" l="1"/>
  <c r="F78" s="1"/>
  <c r="I17"/>
  <c r="F64"/>
  <c r="I63"/>
  <c r="I5" s="1"/>
  <c r="F90"/>
  <c r="I16" l="1"/>
  <c r="I6"/>
  <c r="F17"/>
  <c r="F63"/>
  <c r="L64"/>
  <c r="L63"/>
  <c r="L5" s="1"/>
  <c r="AO63"/>
  <c r="AO5" s="1"/>
  <c r="AO64"/>
  <c r="E93"/>
  <c r="E94"/>
  <c r="H80"/>
  <c r="F6" l="1"/>
  <c r="F16"/>
  <c r="AL82"/>
  <c r="E80"/>
  <c r="G80" s="1"/>
  <c r="H82"/>
  <c r="AC82"/>
  <c r="AF82"/>
  <c r="AI82"/>
  <c r="K83"/>
  <c r="K85" s="1"/>
  <c r="Z82"/>
  <c r="N85"/>
  <c r="N87" s="1"/>
  <c r="N88" s="1"/>
  <c r="N89" s="1"/>
  <c r="E99"/>
  <c r="E108"/>
  <c r="E109"/>
  <c r="E103"/>
  <c r="E102"/>
  <c r="K119"/>
  <c r="N119"/>
  <c r="O119" s="1"/>
  <c r="T119"/>
  <c r="W119"/>
  <c r="W120" s="1"/>
  <c r="Z119"/>
  <c r="AC119"/>
  <c r="AF119"/>
  <c r="AI119"/>
  <c r="AL119"/>
  <c r="AO119"/>
  <c r="K23"/>
  <c r="K24" s="1"/>
  <c r="AF23"/>
  <c r="AF24" s="1"/>
  <c r="H23"/>
  <c r="G45"/>
  <c r="AI83" l="1"/>
  <c r="AC83"/>
  <c r="AC84" s="1"/>
  <c r="AC85" s="1"/>
  <c r="AC86" s="1"/>
  <c r="AC87" s="1"/>
  <c r="AC88" s="1"/>
  <c r="AL83"/>
  <c r="AL84" s="1"/>
  <c r="AL85" s="1"/>
  <c r="AL86" s="1"/>
  <c r="AL87" s="1"/>
  <c r="W83"/>
  <c r="AF83"/>
  <c r="AF84" s="1"/>
  <c r="AF85" s="1"/>
  <c r="AF86" s="1"/>
  <c r="AF87" s="1"/>
  <c r="Z83"/>
  <c r="Z84" s="1"/>
  <c r="Z85" s="1"/>
  <c r="Z86" s="1"/>
  <c r="Z87" s="1"/>
  <c r="Z88" s="1"/>
  <c r="Z89" s="1"/>
  <c r="Z63"/>
  <c r="N63"/>
  <c r="K87"/>
  <c r="K88" s="1"/>
  <c r="K89" s="1"/>
  <c r="K17" s="1"/>
  <c r="K16" s="1"/>
  <c r="E82"/>
  <c r="H83"/>
  <c r="G41"/>
  <c r="E100"/>
  <c r="H24"/>
  <c r="E112"/>
  <c r="E119"/>
  <c r="G119" s="1"/>
  <c r="T23"/>
  <c r="N23"/>
  <c r="Q23"/>
  <c r="G122"/>
  <c r="Z23"/>
  <c r="AL23"/>
  <c r="H50"/>
  <c r="AC23"/>
  <c r="AF17" l="1"/>
  <c r="AF16" s="1"/>
  <c r="AF88"/>
  <c r="AF89" s="1"/>
  <c r="AL65"/>
  <c r="N5"/>
  <c r="T86"/>
  <c r="T87" s="1"/>
  <c r="T88" s="1"/>
  <c r="T89" s="1"/>
  <c r="AC89"/>
  <c r="AL88"/>
  <c r="AL89" s="1"/>
  <c r="E23"/>
  <c r="G23" s="1"/>
  <c r="T5"/>
  <c r="Q86"/>
  <c r="Q87" s="1"/>
  <c r="Q88" s="1"/>
  <c r="Q89" s="1"/>
  <c r="AC63"/>
  <c r="AC5" s="1"/>
  <c r="AF6"/>
  <c r="AI84"/>
  <c r="Z64"/>
  <c r="N64"/>
  <c r="K64"/>
  <c r="K63"/>
  <c r="K5" s="1"/>
  <c r="H84"/>
  <c r="E84" s="1"/>
  <c r="E83"/>
  <c r="N24"/>
  <c r="N17" s="1"/>
  <c r="N16" s="1"/>
  <c r="Q24"/>
  <c r="Q17" s="1"/>
  <c r="Q16" s="1"/>
  <c r="AC24"/>
  <c r="AC17" s="1"/>
  <c r="AC16" s="1"/>
  <c r="AL24"/>
  <c r="Z24"/>
  <c r="Z17" s="1"/>
  <c r="Z16" s="1"/>
  <c r="Z5"/>
  <c r="E32"/>
  <c r="G32" l="1"/>
  <c r="AL17"/>
  <c r="AL16" s="1"/>
  <c r="T17"/>
  <c r="T16" s="1"/>
  <c r="AL64"/>
  <c r="AC64"/>
  <c r="Z6"/>
  <c r="AC6"/>
  <c r="AI85"/>
  <c r="N6"/>
  <c r="Q6"/>
  <c r="K6"/>
  <c r="H85"/>
  <c r="AL6" l="1"/>
  <c r="W86"/>
  <c r="T6"/>
  <c r="AL63"/>
  <c r="AL5" s="1"/>
  <c r="Q64"/>
  <c r="AI86"/>
  <c r="E126"/>
  <c r="G126" s="1"/>
  <c r="E85"/>
  <c r="H86"/>
  <c r="E36"/>
  <c r="E35"/>
  <c r="E33"/>
  <c r="W87" l="1"/>
  <c r="E50"/>
  <c r="G50" s="1"/>
  <c r="E24"/>
  <c r="G24" s="1"/>
  <c r="Q63"/>
  <c r="Q5" s="1"/>
  <c r="G33"/>
  <c r="AI87"/>
  <c r="H87"/>
  <c r="E86"/>
  <c r="H88" l="1"/>
  <c r="H89" s="1"/>
  <c r="H17"/>
  <c r="H16" s="1"/>
  <c r="AI88"/>
  <c r="AF65"/>
  <c r="E87"/>
  <c r="E123"/>
  <c r="G123" s="1"/>
  <c r="N120"/>
  <c r="H6" l="1"/>
  <c r="AF64"/>
  <c r="AF63"/>
  <c r="AF5" s="1"/>
  <c r="AI89"/>
  <c r="AI17" s="1"/>
  <c r="AI16" s="1"/>
  <c r="E88"/>
  <c r="E114" s="1"/>
  <c r="G114" s="1"/>
  <c r="O120"/>
  <c r="F120" s="1"/>
  <c r="H63"/>
  <c r="H5" s="1"/>
  <c r="AI6" l="1"/>
  <c r="E115"/>
  <c r="G115" s="1"/>
  <c r="W78"/>
  <c r="W65" s="1"/>
  <c r="W91"/>
  <c r="W17"/>
  <c r="E17" s="1"/>
  <c r="G120"/>
  <c r="E89"/>
  <c r="E78" s="1"/>
  <c r="H64"/>
  <c r="E16" l="1"/>
  <c r="G16" s="1"/>
  <c r="E6"/>
  <c r="G6" s="1"/>
  <c r="W90"/>
  <c r="W63" s="1"/>
  <c r="W5" s="1"/>
  <c r="W64"/>
  <c r="W16"/>
  <c r="W6"/>
  <c r="G17"/>
  <c r="T64" l="1"/>
  <c r="T63" l="1"/>
  <c r="G78" l="1"/>
  <c r="AI65"/>
  <c r="E65" s="1"/>
  <c r="G65" s="1"/>
  <c r="AI5" l="1"/>
  <c r="E5" s="1"/>
  <c r="G5" s="1"/>
  <c r="AI64"/>
  <c r="E91"/>
  <c r="E64" l="1"/>
  <c r="G91"/>
  <c r="AI63"/>
  <c r="E90"/>
  <c r="G90" l="1"/>
  <c r="E63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<sst xmlns="http://schemas.openxmlformats.org/spreadsheetml/2006/main" count="338" uniqueCount="139">
  <si>
    <t>№ п/п</t>
  </si>
  <si>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</si>
  <si>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</si>
  <si>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</si>
  <si>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</si>
  <si>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</si>
  <si>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</si>
  <si>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</si>
  <si>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</si>
  <si>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</si>
  <si>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</si>
  <si>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</si>
  <si>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</si>
  <si>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</si>
  <si>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</si>
  <si>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</si>
  <si>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</si>
  <si>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</si>
  <si>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</si>
  <si>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</si>
  <si>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бюджет автономного округа</t>
  </si>
  <si>
    <t>1.2.</t>
  </si>
  <si>
    <t>В том числе:</t>
  </si>
  <si>
    <t>прочие расходы</t>
  </si>
  <si>
    <t>Всего:</t>
  </si>
  <si>
    <t>программы Нижневартовского района</t>
  </si>
  <si>
    <t xml:space="preserve"> ГРАФИК </t>
  </si>
  <si>
    <t>бюджет района</t>
  </si>
  <si>
    <t>бюджеты поселений района</t>
  </si>
  <si>
    <t>Наименование показателей результатов</t>
  </si>
  <si>
    <t>Специалист департамента финансов администрации района</t>
  </si>
  <si>
    <t xml:space="preserve">Лимиты бюджетных ассигнований и финансирование сверены: </t>
  </si>
  <si>
    <t>Показатели непосредственных результатов</t>
  </si>
  <si>
    <t xml:space="preserve">Показатели конечных результатов </t>
  </si>
  <si>
    <t>Подпрограмма I</t>
  </si>
  <si>
    <t>иные внебюджетные источники</t>
  </si>
  <si>
    <t>ВСЕГО по муниципальной программе:</t>
  </si>
  <si>
    <t>инвестиции в объекты государственной и муниципальной собственности</t>
  </si>
  <si>
    <t>в разрезе соисполнителей</t>
  </si>
  <si>
    <t>Результат реализации программы **</t>
  </si>
  <si>
    <t>Ответ ственный испол нитель</t>
  </si>
  <si>
    <t>управление экологии и природопользования администрации района</t>
  </si>
  <si>
    <t>1.3.</t>
  </si>
  <si>
    <t>1.4.</t>
  </si>
  <si>
    <t>Реализации программы деятельности Районной общественной экологической организации "Родник"</t>
  </si>
  <si>
    <t>1.5.</t>
  </si>
  <si>
    <t>Задача 1 «Развитие системы экологического образования, просвещения и формирование экологической культуры населения на территории района»</t>
  </si>
  <si>
    <t>Задача 2 «Развитие и совершенствование Нормативно-правовой и методической базы в области обращения с отходами»</t>
  </si>
  <si>
    <t>Разработка и принятие нормативных правовых актов администрации района в области обра-щения с отходами</t>
  </si>
  <si>
    <t>__________________________</t>
  </si>
  <si>
    <t>Исп.</t>
  </si>
  <si>
    <t>управление образования и молодежной политики администрации района</t>
  </si>
  <si>
    <t>муниципальное казенное учреждение «Управление капитального строительства по застройке Нижневартовского района»</t>
  </si>
  <si>
    <t>Управление культуры администрации района</t>
  </si>
  <si>
    <t>Таблица 4</t>
  </si>
  <si>
    <t xml:space="preserve">Целевые показатели муниципальной программы </t>
  </si>
  <si>
    <t>"Обеспечение экологической безопасности в Нижневартовском районе на  2014−2020 годы"</t>
  </si>
  <si>
    <t>Базовый показатель на начало реализации муниципальной программы</t>
  </si>
  <si>
    <t>в том числе</t>
  </si>
  <si>
    <t>Количество выходов в эфир телевизионных передач, репортажей, видеороликов, единиц</t>
  </si>
  <si>
    <t>Количество выпущенных печатных изданий и публикаций в средствах массовой информации, единиц</t>
  </si>
  <si>
    <t>4</t>
  </si>
  <si>
    <t>Количество ликвидированных и рекультивированных мест захламления отходами, единиц</t>
  </si>
  <si>
    <t>Доля ликвидированных и рекультивированных мест захламления отходами, % от общего количества выявленных мест захламления отходами</t>
  </si>
  <si>
    <t>Доля населения, вовлеченного в экологические  мероприятия, от общего числа жителей района, %</t>
  </si>
  <si>
    <t>Всего по муниципальной программе (в разрезе исполнителей):</t>
  </si>
  <si>
    <t>всего</t>
  </si>
  <si>
    <t>Причина отклонения плановых показателей от фактических</t>
  </si>
  <si>
    <t xml:space="preserve">всего: </t>
  </si>
  <si>
    <t>1.5.1.</t>
  </si>
  <si>
    <t xml:space="preserve">Цель: сохранение благоприятной окружающей среды и биологического разнообразия в интересах настоящего и будущих поколений </t>
  </si>
  <si>
    <t>управление экологии и природопользования администрации района, управление культуры администрации района,  управление образования и молодежной политики администрации района</t>
  </si>
  <si>
    <t xml:space="preserve">Подготовка и проведение международной экологической акции «Спасти и сохранить» </t>
  </si>
  <si>
    <t>ИТОГО по основному мероприятию 1.1.:</t>
  </si>
  <si>
    <t>Развитие и совершенствование нормативно-правовой и методической базы в области обращения с отходам</t>
  </si>
  <si>
    <t>ИТОГО по основному мероприятию 1.2.:</t>
  </si>
  <si>
    <t>Снижение негативного воздействия на окружающую среду отходов производства и потребления</t>
  </si>
  <si>
    <t>ИТОГО по основному мероприятию 1.3.:</t>
  </si>
  <si>
    <t>Организация и проведение экологического мониторинга за состоянием окружающей среды на территории района</t>
  </si>
  <si>
    <t>ИТОГО по основному мероприятию 1.4.:</t>
  </si>
  <si>
    <t>Строительство объектов для размещения отходов</t>
  </si>
  <si>
    <t>Источник финансирования</t>
  </si>
  <si>
    <t>ИТОГО по основному мероприятию 1.5.:</t>
  </si>
  <si>
    <t>Управление экологии и природопользования</t>
  </si>
  <si>
    <t>Оснащение эколого-биологических лабораторий</t>
  </si>
  <si>
    <t>Проектирование полигона строительных отходов и древесины в п. Ваховске</t>
  </si>
  <si>
    <t>1.5.4.</t>
  </si>
  <si>
    <t>Проектирование объекта «Межпоселенческий полигон отходов строительства и ремонта, твердых ком-мунальных отходов в городском поселении Новоаганск»</t>
  </si>
  <si>
    <t>1.5.6.</t>
  </si>
  <si>
    <t>1.3.5.</t>
  </si>
  <si>
    <t xml:space="preserve"> реализации  муниципальной </t>
  </si>
  <si>
    <t>49 48 08</t>
  </si>
  <si>
    <t>"Обеспечение экологической безопасности в Нижневартовском районе на 2014-2020 годы"</t>
  </si>
  <si>
    <t>Проектирование объекта «Рекультивация земельного участка, расположенного в районе водозабора города Нижневартовска в водоохраной зоне р. Вах за территорией бывшего кирпичного завода № 2, непосредственно прилегающей с северо-восточной стороны к земельному участку с кадастровым номером 86:04:0000001:595»</t>
  </si>
  <si>
    <t>1.1.19.</t>
  </si>
  <si>
    <t>Проведение районного смотра-конкурса среди садово-огороднических, дачных объединений граждан района</t>
  </si>
  <si>
    <t xml:space="preserve">управление экологии и природопользования </t>
  </si>
  <si>
    <t>управление культуры администрации района / адм. с.п. поселения Вата (по согласованию)</t>
  </si>
  <si>
    <t>1.3.6.</t>
  </si>
  <si>
    <t>Приобретение контейнеров для сбора твердых коммунальных отходов в насе-ленные пункты района</t>
  </si>
  <si>
    <t>1.3.7.</t>
  </si>
  <si>
    <t>1.3.8.</t>
  </si>
  <si>
    <t>Проектирование объекта «Рекультивация нарушенных земель после сноса объектов капитального строительства д. Усть-Колекъёган Нижне-вартовского района»</t>
  </si>
  <si>
    <t>График реализации муниципальной программы "Обеспечение экологической безопасности в Нижневартовском районе на 2014-2020 годы" на 2017 год</t>
  </si>
  <si>
    <t>1.1.26.</t>
  </si>
  <si>
    <t>1.1.27.</t>
  </si>
  <si>
    <t>1.1.32.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</si>
  <si>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</si>
  <si>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1.2.2.</t>
  </si>
  <si>
    <t>Запрос и получение технических условий на электроснабжение объекта «Межпосе-ленческий полигон отходов строительства и ремонта, твердых коммунальных отходов в городском посе-лении Новоаганск»</t>
  </si>
  <si>
    <t>бюджет округа</t>
  </si>
  <si>
    <t>Значение показателя на 2017 год</t>
  </si>
  <si>
    <t>2017 год</t>
  </si>
  <si>
    <t>Количество проведенных  эколого-просветительских мероприятий, единиц</t>
  </si>
  <si>
    <t>Экологическое просвещение населения на территории района</t>
  </si>
  <si>
    <t>Корректировка проектно-сметной доку-ментации «Ре-культивация не-санкционирован-ного участка сброса жидких коммунальных (бытовых) отхо-дов в пгт. Ново-аганске»</t>
  </si>
  <si>
    <t>1.3.9.</t>
  </si>
  <si>
    <t>Разработка проектной документации «Зоны санитарной охраны источников подземного водоснабжения в д. Соснина, д. Пасол, д. Вампугол, с. Былино Нижневартовского района»</t>
  </si>
  <si>
    <t>бюджет поселений района</t>
  </si>
  <si>
    <t>1.1.5.</t>
  </si>
  <si>
    <t>Издание сборников, альманаха по итогам конференций, конкурсов, листовок, газеты «Роднички»</t>
  </si>
  <si>
    <t>1.1.17.</t>
  </si>
  <si>
    <t>Участие в конференциях, слетах, форумах, конкурсах различного уровня (окружного, областного, российского)</t>
  </si>
  <si>
    <t>1.1.34.</t>
  </si>
  <si>
    <t>Организация и проведение районного фотоконкурса «Окно в природу» на официальном сайте администрации района</t>
  </si>
  <si>
    <t xml:space="preserve">управление образования и молодежной политики администрации </t>
  </si>
  <si>
    <t>Начальник управления экологии и природопользования администрации района</t>
  </si>
  <si>
    <t>А.В. Воробьев</t>
  </si>
  <si>
    <t>Гл.специалист управления экологии и природопользования</t>
  </si>
  <si>
    <t>Д.Ф. Заика</t>
  </si>
  <si>
    <t xml:space="preserve"> -</t>
  </si>
  <si>
    <t>СОГЛАСОВАНО:</t>
  </si>
  <si>
    <t>Заместитель главы района по жилищно-коммунальному хозяйству и строительству</t>
  </si>
  <si>
    <t>В.С. Фенский</t>
  </si>
  <si>
    <t>_________________________</t>
  </si>
  <si>
    <t>Начальник управления           экологии и природопользования администрации района</t>
  </si>
  <si>
    <t>за январь-май 2017 год</t>
  </si>
  <si>
    <t xml:space="preserve"> природопользования администрации района</t>
  </si>
  <si>
    <t>Начальник управления экологии 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</si>
</sst>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3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7" fillId="0" borderId="0" xfId="0" applyNumberFormat="1" applyFont="1"/>
    <xf numFmtId="2" fontId="1" fillId="0" borderId="0" xfId="0" applyNumberFormat="1" applyFont="1"/>
    <xf numFmtId="2" fontId="20" fillId="0" borderId="0" xfId="0" applyNumberFormat="1" applyFont="1"/>
    <xf numFmtId="1" fontId="2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justify" vertical="top"/>
    </xf>
    <xf numFmtId="2" fontId="19" fillId="0" borderId="0" xfId="0" applyNumberFormat="1" applyFont="1" applyFill="1" applyBorder="1" applyAlignment="1" applyProtection="1">
      <alignment vertical="center"/>
    </xf>
    <xf numFmtId="2" fontId="19" fillId="0" borderId="0" xfId="0" applyNumberFormat="1" applyFont="1" applyFill="1" applyAlignment="1" applyProtection="1">
      <alignment vertical="center"/>
    </xf>
    <xf numFmtId="2" fontId="19" fillId="0" borderId="0" xfId="0" applyNumberFormat="1" applyFont="1" applyFill="1" applyAlignment="1" applyProtection="1">
      <alignment horizontal="left" vertical="center"/>
    </xf>
    <xf numFmtId="2" fontId="19" fillId="0" borderId="0" xfId="0" applyNumberFormat="1" applyFont="1" applyFill="1" applyAlignment="1" applyProtection="1">
      <alignment horizontal="right" vertical="center"/>
    </xf>
    <xf numFmtId="2" fontId="19" fillId="0" borderId="0" xfId="1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justify" vertical="top" wrapText="1"/>
    </xf>
    <xf numFmtId="1" fontId="23" fillId="0" borderId="0" xfId="0" applyNumberFormat="1" applyFont="1" applyBorder="1" applyAlignment="1">
      <alignment horizontal="justify" vertical="top" wrapText="1"/>
    </xf>
    <xf numFmtId="1" fontId="20" fillId="0" borderId="0" xfId="0" applyNumberFormat="1" applyFont="1" applyFill="1" applyBorder="1" applyAlignment="1">
      <alignment horizontal="justify" vertical="top"/>
    </xf>
    <xf numFmtId="1" fontId="25" fillId="0" borderId="0" xfId="0" applyNumberFormat="1" applyFont="1" applyBorder="1" applyAlignment="1">
      <alignment horizontal="justify" vertical="top" wrapText="1"/>
    </xf>
    <xf numFmtId="2" fontId="24" fillId="0" borderId="0" xfId="0" applyNumberFormat="1" applyFont="1" applyFill="1" applyBorder="1" applyAlignment="1">
      <alignment horizontal="justify" vertical="top"/>
    </xf>
    <xf numFmtId="164" fontId="28" fillId="0" borderId="1" xfId="1" applyNumberFormat="1" applyFont="1" applyBorder="1" applyAlignment="1">
      <alignment horizontal="center" vertical="top" wrapText="1"/>
    </xf>
    <xf numFmtId="2" fontId="17" fillId="0" borderId="0" xfId="0" applyNumberFormat="1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164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justify" vertical="top" wrapText="1"/>
    </xf>
    <xf numFmtId="2" fontId="13" fillId="0" borderId="0" xfId="0" applyNumberFormat="1" applyFont="1" applyFill="1" applyBorder="1" applyAlignment="1">
      <alignment horizontal="justify" vertical="top" wrapText="1"/>
    </xf>
    <xf numFmtId="1" fontId="25" fillId="0" borderId="0" xfId="0" applyNumberFormat="1" applyFont="1" applyFill="1" applyBorder="1" applyAlignment="1">
      <alignment horizontal="justify" vertical="top" wrapText="1"/>
    </xf>
    <xf numFmtId="2" fontId="12" fillId="2" borderId="0" xfId="0" applyNumberFormat="1" applyFont="1" applyFill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2" borderId="1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7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1" fontId="10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3" borderId="0" xfId="1" applyNumberFormat="1" applyFont="1" applyFill="1" applyBorder="1" applyAlignment="1">
      <alignment horizontal="center" vertical="center"/>
    </xf>
    <xf numFmtId="2" fontId="12" fillId="3" borderId="0" xfId="0" applyNumberFormat="1" applyFont="1" applyFill="1" applyAlignment="1">
      <alignment horizontal="center" vertical="center" wrapText="1"/>
    </xf>
    <xf numFmtId="2" fontId="12" fillId="3" borderId="0" xfId="0" applyNumberFormat="1" applyFont="1" applyFill="1" applyAlignment="1">
      <alignment horizontal="center" vertical="center"/>
    </xf>
    <xf numFmtId="1" fontId="28" fillId="0" borderId="1" xfId="1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6" fillId="3" borderId="1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4" borderId="1" xfId="1" applyNumberFormat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>
      <alignment horizontal="center" vertical="center" wrapText="1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2" fontId="12" fillId="4" borderId="0" xfId="1" applyNumberFormat="1" applyFont="1" applyFill="1" applyBorder="1" applyAlignment="1">
      <alignment horizontal="center" vertical="center" wrapText="1"/>
    </xf>
    <xf numFmtId="2" fontId="12" fillId="4" borderId="0" xfId="1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6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6" xfId="0" applyNumberFormat="1" applyFont="1" applyFill="1" applyBorder="1" applyAlignment="1">
      <alignment horizontal="center" vertical="center" wrapText="1"/>
    </xf>
    <xf numFmtId="2" fontId="10" fillId="4" borderId="0" xfId="0" applyNumberFormat="1" applyFont="1" applyFill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2" fontId="10" fillId="5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/>
    </xf>
    <xf numFmtId="2" fontId="12" fillId="5" borderId="0" xfId="0" applyNumberFormat="1" applyFont="1" applyFill="1" applyAlignment="1">
      <alignment horizontal="center" vertical="center"/>
    </xf>
    <xf numFmtId="2" fontId="12" fillId="5" borderId="0" xfId="0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2" fontId="12" fillId="5" borderId="1" xfId="1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" fontId="12" fillId="5" borderId="1" xfId="1" applyNumberFormat="1" applyFont="1" applyFill="1" applyBorder="1" applyAlignment="1">
      <alignment horizontal="center" vertical="center"/>
    </xf>
    <xf numFmtId="1" fontId="10" fillId="5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left" vertical="top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center" vertical="center" textRotation="90"/>
    </xf>
    <xf numFmtId="0" fontId="12" fillId="0" borderId="0" xfId="0" applyNumberFormat="1" applyFont="1" applyFill="1" applyAlignment="1">
      <alignment horizontal="center" vertical="center" textRotation="90"/>
    </xf>
    <xf numFmtId="2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left" vertical="center"/>
    </xf>
    <xf numFmtId="2" fontId="30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2" fontId="30" fillId="0" borderId="5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9" fillId="0" borderId="0" xfId="0" applyNumberFormat="1" applyFont="1" applyFill="1" applyBorder="1" applyAlignment="1" applyProtection="1">
      <alignment horizontal="left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top" wrapText="1"/>
    </xf>
    <xf numFmtId="2" fontId="19" fillId="0" borderId="0" xfId="0" applyNumberFormat="1" applyFont="1"/>
    <xf numFmtId="2" fontId="27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top"/>
    </xf>
    <xf numFmtId="1" fontId="28" fillId="0" borderId="1" xfId="1" applyNumberFormat="1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justify" vertical="top" wrapText="1"/>
    </xf>
    <xf numFmtId="2" fontId="13" fillId="0" borderId="0" xfId="0" applyNumberFormat="1" applyFont="1" applyBorder="1" applyAlignment="1">
      <alignment horizontal="justify" vertical="top" wrapText="1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/>
    </xf>
    <xf numFmtId="1" fontId="17" fillId="0" borderId="0" xfId="0" applyNumberFormat="1" applyFont="1"/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4" borderId="14" xfId="1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justify" vertical="top" wrapText="1"/>
    </xf>
    <xf numFmtId="0" fontId="17" fillId="0" borderId="0" xfId="0" applyNumberFormat="1" applyFont="1"/>
    <xf numFmtId="0" fontId="28" fillId="0" borderId="1" xfId="1" applyNumberFormat="1" applyFont="1" applyFill="1" applyBorder="1" applyAlignment="1">
      <alignment horizontal="center" vertical="top" wrapText="1"/>
    </xf>
    <xf numFmtId="2" fontId="30" fillId="2" borderId="0" xfId="0" applyNumberFormat="1" applyFont="1" applyFill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top"/>
    </xf>
    <xf numFmtId="1" fontId="12" fillId="4" borderId="1" xfId="0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1" fontId="12" fillId="5" borderId="1" xfId="1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24" fillId="2" borderId="14" xfId="0" applyNumberFormat="1" applyFont="1" applyFill="1" applyBorder="1" applyAlignment="1">
      <alignment horizontal="center" vertical="center" wrapText="1"/>
    </xf>
    <xf numFmtId="2" fontId="24" fillId="2" borderId="1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justify" vertical="top" wrapText="1"/>
    </xf>
    <xf numFmtId="0" fontId="32" fillId="0" borderId="19" xfId="0" applyFont="1" applyBorder="1" applyAlignment="1">
      <alignment horizontal="justify" vertical="top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top" wrapText="1"/>
    </xf>
    <xf numFmtId="2" fontId="12" fillId="2" borderId="1" xfId="0" applyNumberFormat="1" applyFont="1" applyFill="1" applyBorder="1" applyAlignment="1">
      <alignment horizontal="center" vertical="top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2" fontId="12" fillId="4" borderId="11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horizontal="center" vertical="center" wrapText="1"/>
    </xf>
    <xf numFmtId="2" fontId="12" fillId="4" borderId="0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2" fontId="12" fillId="4" borderId="7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2" fontId="12" fillId="2" borderId="5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2" fontId="16" fillId="2" borderId="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textRotation="90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center" vertical="top" wrapText="1"/>
    </xf>
    <xf numFmtId="2" fontId="27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 applyProtection="1">
      <alignment horizontal="left"/>
    </xf>
    <xf numFmtId="2" fontId="22" fillId="0" borderId="0" xfId="0" applyNumberFormat="1" applyFont="1" applyBorder="1" applyAlignment="1">
      <alignment horizontal="left" vertical="top"/>
    </xf>
    <xf numFmtId="1" fontId="26" fillId="0" borderId="8" xfId="0" applyNumberFormat="1" applyFont="1" applyBorder="1" applyAlignment="1">
      <alignment horizontal="center" vertical="top" wrapText="1"/>
    </xf>
    <xf numFmtId="1" fontId="26" fillId="0" borderId="3" xfId="0" applyNumberFormat="1" applyFont="1" applyBorder="1" applyAlignment="1">
      <alignment horizontal="center" vertical="top" wrapText="1"/>
    </xf>
    <xf numFmtId="1" fontId="26" fillId="0" borderId="6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C20" sqref="C20:J22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16384" width="9.109375" style="2"/>
  </cols>
  <sheetData>
    <row r="1" spans="1:14">
      <c r="A1" s="1"/>
      <c r="B1" s="1"/>
      <c r="C1" s="1"/>
      <c r="D1" s="1"/>
      <c r="E1" s="1"/>
      <c r="G1" s="3"/>
      <c r="H1" s="3"/>
      <c r="J1" s="3"/>
    </row>
    <row r="2" spans="1:14">
      <c r="A2" s="1"/>
      <c r="B2" s="1"/>
      <c r="C2" s="1"/>
      <c r="D2" s="1"/>
      <c r="E2" s="1"/>
      <c r="G2" s="3"/>
      <c r="H2" s="3"/>
      <c r="J2" s="3"/>
    </row>
    <row r="3" spans="1:14" ht="18.75" customHeight="1">
      <c r="A3" s="1"/>
      <c r="B3" s="1"/>
      <c r="C3" s="1"/>
      <c r="D3" s="1"/>
      <c r="E3" s="1"/>
      <c r="G3" s="3"/>
      <c r="H3" s="3"/>
      <c r="J3" s="3" t="s">
        <v>131</v>
      </c>
    </row>
    <row r="4" spans="1:14" ht="18.75" customHeight="1">
      <c r="A4" s="1"/>
      <c r="B4" s="1"/>
      <c r="C4" s="1"/>
      <c r="D4" s="1"/>
      <c r="E4" s="1"/>
      <c r="G4" s="3"/>
      <c r="H4" s="3"/>
      <c r="J4" s="3"/>
    </row>
    <row r="5" spans="1:14" ht="33.75" customHeight="1">
      <c r="A5" s="1"/>
      <c r="B5" s="1"/>
      <c r="C5" s="1"/>
      <c r="D5" s="1"/>
      <c r="E5" s="1"/>
      <c r="G5" s="287" t="s">
        <v>132</v>
      </c>
      <c r="H5" s="287"/>
      <c r="I5" s="287"/>
      <c r="J5" s="287"/>
    </row>
    <row r="6" spans="1:14" ht="7.5" customHeight="1">
      <c r="A6" s="7"/>
      <c r="B6" s="7"/>
      <c r="C6" s="7"/>
      <c r="D6" s="7"/>
      <c r="E6" s="7"/>
      <c r="F6" s="7"/>
      <c r="G6" s="287"/>
      <c r="H6" s="287"/>
      <c r="I6" s="287"/>
      <c r="J6" s="287"/>
    </row>
    <row r="7" spans="1:14" ht="15" customHeight="1">
      <c r="A7" s="1"/>
      <c r="B7" s="1"/>
      <c r="C7" s="1"/>
      <c r="D7" s="1"/>
      <c r="E7" s="1"/>
      <c r="G7" s="287"/>
      <c r="H7" s="287"/>
      <c r="I7" s="287"/>
      <c r="J7" s="287"/>
    </row>
    <row r="8" spans="1:14">
      <c r="A8" s="1"/>
      <c r="B8" s="1"/>
      <c r="C8" s="1"/>
      <c r="D8" s="1"/>
      <c r="E8" s="1"/>
      <c r="F8" s="1"/>
      <c r="G8" s="7"/>
      <c r="H8" s="7"/>
      <c r="I8" s="7"/>
      <c r="J8" s="8"/>
      <c r="K8" s="1"/>
      <c r="L8" s="1"/>
      <c r="M8" s="1"/>
      <c r="N8" s="1"/>
    </row>
    <row r="9" spans="1:14" ht="15.6">
      <c r="A9" s="1"/>
      <c r="B9" s="1"/>
      <c r="C9" s="1"/>
      <c r="D9" s="1"/>
      <c r="E9" s="1"/>
      <c r="F9" s="1"/>
      <c r="I9" s="288" t="s">
        <v>133</v>
      </c>
      <c r="J9" s="288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I10" s="1"/>
      <c r="J10" s="3"/>
      <c r="K10" s="1"/>
      <c r="L10" s="1"/>
      <c r="M10" s="1"/>
      <c r="N10" s="1"/>
    </row>
    <row r="11" spans="1:14" ht="15.6">
      <c r="H11" s="289" t="s">
        <v>134</v>
      </c>
      <c r="I11" s="289"/>
      <c r="J11" s="289"/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C17" s="290" t="s">
        <v>26</v>
      </c>
      <c r="D17" s="291"/>
      <c r="E17" s="291"/>
      <c r="F17" s="291"/>
      <c r="G17" s="291"/>
      <c r="H17" s="291"/>
      <c r="I17" s="291"/>
      <c r="J17" s="4"/>
      <c r="K17" s="1"/>
      <c r="L17" s="1"/>
      <c r="M17" s="1"/>
      <c r="N17" s="1"/>
    </row>
    <row r="18" spans="1:14" ht="18">
      <c r="C18" s="292" t="s">
        <v>90</v>
      </c>
      <c r="D18" s="291"/>
      <c r="E18" s="291"/>
      <c r="F18" s="291"/>
      <c r="G18" s="291"/>
      <c r="H18" s="291"/>
      <c r="I18" s="291"/>
      <c r="J18" s="291"/>
      <c r="K18" s="1"/>
      <c r="L18" s="1"/>
      <c r="M18" s="1"/>
      <c r="N18" s="1"/>
    </row>
    <row r="19" spans="1:14" ht="18.75" customHeight="1">
      <c r="C19" s="296" t="s">
        <v>25</v>
      </c>
      <c r="D19" s="296"/>
      <c r="E19" s="296"/>
      <c r="F19" s="296"/>
      <c r="G19" s="296"/>
      <c r="H19" s="296"/>
      <c r="I19" s="296"/>
      <c r="J19" s="296"/>
      <c r="K19" s="1"/>
      <c r="L19" s="1"/>
      <c r="M19" s="1"/>
      <c r="N19" s="1"/>
    </row>
    <row r="20" spans="1:14" ht="15" customHeight="1">
      <c r="C20" s="293" t="s">
        <v>92</v>
      </c>
      <c r="D20" s="291"/>
      <c r="E20" s="291"/>
      <c r="F20" s="291"/>
      <c r="G20" s="291"/>
      <c r="H20" s="291"/>
      <c r="I20" s="291"/>
      <c r="J20" s="291"/>
      <c r="K20" s="1"/>
      <c r="L20" s="1"/>
      <c r="M20" s="1"/>
      <c r="N20" s="1"/>
    </row>
    <row r="21" spans="1:14" ht="15" customHeight="1">
      <c r="C21" s="291"/>
      <c r="D21" s="291"/>
      <c r="E21" s="291"/>
      <c r="F21" s="291"/>
      <c r="G21" s="291"/>
      <c r="H21" s="291"/>
      <c r="I21" s="291"/>
      <c r="J21" s="291"/>
      <c r="K21" s="1"/>
      <c r="L21" s="1"/>
      <c r="M21" s="1"/>
      <c r="N21" s="1"/>
    </row>
    <row r="22" spans="1:14" ht="38.25" customHeight="1">
      <c r="C22" s="291"/>
      <c r="D22" s="291"/>
      <c r="E22" s="291"/>
      <c r="F22" s="291"/>
      <c r="G22" s="291"/>
      <c r="H22" s="291"/>
      <c r="I22" s="291"/>
      <c r="J22" s="291"/>
      <c r="K22" s="1"/>
      <c r="L22" s="1"/>
      <c r="M22" s="1"/>
      <c r="N22" s="1"/>
    </row>
    <row r="23" spans="1:14" ht="21">
      <c r="A23" s="1"/>
      <c r="B23" s="1"/>
      <c r="C23" s="1"/>
      <c r="D23" s="295" t="s">
        <v>136</v>
      </c>
      <c r="E23" s="295"/>
      <c r="F23" s="295"/>
      <c r="G23" s="295"/>
      <c r="H23" s="295"/>
      <c r="I23" s="295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>
      <c r="A25" s="1"/>
      <c r="J25" s="1"/>
      <c r="K25" s="1"/>
      <c r="L25" s="1"/>
      <c r="M25" s="1"/>
      <c r="N25" s="1"/>
    </row>
    <row r="26" spans="1:14">
      <c r="A26" s="1"/>
      <c r="J26" s="1"/>
      <c r="K26" s="1"/>
      <c r="L26" s="1"/>
      <c r="M26" s="1"/>
      <c r="N26" s="1"/>
    </row>
    <row r="27" spans="1:14" ht="65.25" customHeight="1">
      <c r="A27" s="1"/>
      <c r="G27" s="294" t="s">
        <v>135</v>
      </c>
      <c r="H27" s="294"/>
      <c r="I27" s="294"/>
      <c r="J27" s="294"/>
      <c r="K27" s="1"/>
      <c r="L27" s="1"/>
      <c r="M27" s="1"/>
      <c r="N27" s="1"/>
    </row>
    <row r="28" spans="1:14" ht="3.75" customHeight="1">
      <c r="A28" s="1"/>
      <c r="I28" s="1"/>
      <c r="J28" s="3"/>
      <c r="K28" s="1"/>
      <c r="L28" s="1"/>
      <c r="M28" s="1"/>
      <c r="N28" s="1"/>
    </row>
    <row r="29" spans="1:14" ht="15.6">
      <c r="A29" s="1"/>
      <c r="I29" s="1"/>
      <c r="J29" s="6" t="s">
        <v>127</v>
      </c>
      <c r="K29" s="1"/>
      <c r="L29" s="1"/>
      <c r="M29" s="1"/>
      <c r="N29" s="1"/>
    </row>
    <row r="30" spans="1:14" ht="24.75" customHeight="1">
      <c r="A30" s="1"/>
      <c r="B30" s="1"/>
      <c r="C30" s="1"/>
      <c r="D30" s="1"/>
      <c r="E30" s="1"/>
      <c r="F30" s="1"/>
      <c r="G30" s="1"/>
      <c r="H30" s="1" t="s">
        <v>49</v>
      </c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7" spans="5:8" ht="12.75" customHeight="1"/>
    <row r="38" spans="5:8" ht="15" hidden="1" customHeight="1"/>
    <row r="39" spans="5:8" ht="2.25" customHeight="1"/>
    <row r="43" spans="5:8" ht="15.6">
      <c r="E43" s="288"/>
      <c r="F43" s="288"/>
      <c r="G43" s="288"/>
      <c r="H43" s="288"/>
    </row>
    <row r="44" spans="5:8" ht="15.6">
      <c r="E44" s="5"/>
      <c r="F44" s="288" t="s">
        <v>112</v>
      </c>
      <c r="G44" s="288"/>
      <c r="H44" s="5"/>
    </row>
  </sheetData>
  <mergeCells count="11">
    <mergeCell ref="G5:J7"/>
    <mergeCell ref="I9:J9"/>
    <mergeCell ref="H11:J11"/>
    <mergeCell ref="F44:G44"/>
    <mergeCell ref="C17:I17"/>
    <mergeCell ref="C18:J18"/>
    <mergeCell ref="C20:J22"/>
    <mergeCell ref="G27:J27"/>
    <mergeCell ref="D23:I23"/>
    <mergeCell ref="C19:J19"/>
    <mergeCell ref="E43:H4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51"/>
  <sheetViews>
    <sheetView view="pageBreakPreview" zoomScale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12" sqref="R112"/>
    </sheetView>
  </sheetViews>
  <sheetFormatPr defaultColWidth="9.109375" defaultRowHeight="21"/>
  <cols>
    <col min="1" max="1" width="16.5546875" style="40" customWidth="1"/>
    <col min="2" max="2" width="23.6640625" style="42" customWidth="1"/>
    <col min="3" max="3" width="26.5546875" style="42" customWidth="1"/>
    <col min="4" max="4" width="22.33203125" style="40" customWidth="1"/>
    <col min="5" max="5" width="18.6640625" style="91" customWidth="1"/>
    <col min="6" max="6" width="14.109375" style="91" customWidth="1"/>
    <col min="7" max="7" width="11.33203125" style="91" customWidth="1"/>
    <col min="8" max="8" width="9.6640625" style="40" customWidth="1"/>
    <col min="9" max="9" width="9.44140625" style="40" customWidth="1"/>
    <col min="10" max="10" width="8.33203125" style="40" customWidth="1"/>
    <col min="11" max="11" width="10.6640625" style="40" customWidth="1"/>
    <col min="12" max="12" width="11.5546875" style="40" customWidth="1"/>
    <col min="13" max="13" width="10.33203125" style="40" customWidth="1"/>
    <col min="14" max="14" width="13.109375" style="146" customWidth="1"/>
    <col min="15" max="15" width="13.6640625" style="146" customWidth="1"/>
    <col min="16" max="16" width="13.33203125" style="40" customWidth="1"/>
    <col min="17" max="17" width="10.6640625" style="146" customWidth="1"/>
    <col min="18" max="18" width="10.109375" style="167" customWidth="1"/>
    <col min="19" max="19" width="6.88671875" style="167" customWidth="1"/>
    <col min="20" max="20" width="11.5546875" style="40" customWidth="1"/>
    <col min="21" max="21" width="11.44140625" style="40" customWidth="1"/>
    <col min="22" max="22" width="11" style="40" customWidth="1"/>
    <col min="23" max="23" width="13.33203125" style="40" customWidth="1"/>
    <col min="24" max="24" width="12.33203125" style="40" bestFit="1" customWidth="1"/>
    <col min="25" max="25" width="7.5546875" style="40" customWidth="1"/>
    <col min="26" max="27" width="12" style="184" customWidth="1"/>
    <col min="28" max="28" width="9" style="40" customWidth="1"/>
    <col min="29" max="29" width="15.44140625" style="40" customWidth="1"/>
    <col min="30" max="30" width="13.109375" style="40" customWidth="1"/>
    <col min="31" max="31" width="10.5546875" style="40" customWidth="1"/>
    <col min="32" max="32" width="13" style="40" customWidth="1"/>
    <col min="33" max="33" width="10.6640625" style="87" customWidth="1"/>
    <col min="34" max="34" width="10" style="40" customWidth="1"/>
    <col min="35" max="35" width="13" style="40" customWidth="1"/>
    <col min="36" max="36" width="10" style="40" customWidth="1"/>
    <col min="37" max="37" width="8.88671875" style="40" customWidth="1"/>
    <col min="38" max="38" width="12.88671875" style="40" customWidth="1"/>
    <col min="39" max="39" width="8.6640625" style="40" customWidth="1"/>
    <col min="40" max="40" width="6.88671875" style="40" customWidth="1"/>
    <col min="41" max="41" width="12.6640625" style="40" customWidth="1"/>
    <col min="42" max="42" width="9.5546875" style="40" customWidth="1"/>
    <col min="43" max="43" width="6.88671875" style="40" customWidth="1"/>
    <col min="44" max="44" width="16.109375" style="40" customWidth="1"/>
    <col min="45" max="45" width="17.44140625" style="40" hidden="1" customWidth="1"/>
    <col min="46" max="108" width="0" style="40" hidden="1" customWidth="1"/>
    <col min="109" max="218" width="0" style="41" hidden="1" customWidth="1"/>
    <col min="219" max="16384" width="9.109375" style="41"/>
  </cols>
  <sheetData>
    <row r="1" spans="1:217" s="203" customFormat="1" ht="22.8">
      <c r="A1" s="198" t="s">
        <v>103</v>
      </c>
      <c r="B1" s="199"/>
      <c r="C1" s="199"/>
      <c r="D1" s="171"/>
      <c r="E1" s="200"/>
      <c r="F1" s="200"/>
      <c r="G1" s="200"/>
      <c r="H1" s="171"/>
      <c r="I1" s="171"/>
      <c r="J1" s="171"/>
      <c r="K1" s="171"/>
      <c r="L1" s="171"/>
      <c r="M1" s="171"/>
      <c r="N1" s="260"/>
      <c r="O1" s="260"/>
      <c r="P1" s="171"/>
      <c r="Q1" s="171"/>
      <c r="R1" s="201"/>
      <c r="S1" s="20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202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</row>
    <row r="2" spans="1:217" ht="15" customHeight="1">
      <c r="A2" s="310" t="s">
        <v>0</v>
      </c>
      <c r="B2" s="361" t="s">
        <v>1</v>
      </c>
      <c r="C2" s="361" t="s">
        <v>40</v>
      </c>
      <c r="D2" s="310" t="s">
        <v>81</v>
      </c>
      <c r="E2" s="84"/>
      <c r="F2" s="84"/>
      <c r="G2" s="84"/>
      <c r="H2" s="68"/>
      <c r="I2" s="68"/>
      <c r="J2" s="68"/>
      <c r="K2" s="68"/>
      <c r="L2" s="68"/>
      <c r="M2" s="68"/>
      <c r="N2" s="253"/>
      <c r="O2" s="252"/>
      <c r="P2" s="70"/>
      <c r="Q2" s="147"/>
      <c r="R2" s="157"/>
      <c r="S2" s="157"/>
      <c r="T2" s="68"/>
      <c r="U2" s="68"/>
      <c r="V2" s="68"/>
      <c r="W2" s="68"/>
      <c r="X2" s="70"/>
      <c r="Y2" s="70"/>
      <c r="Z2" s="172"/>
      <c r="AA2" s="172"/>
      <c r="AB2" s="68"/>
      <c r="AC2" s="68"/>
      <c r="AD2" s="68"/>
      <c r="AE2" s="68"/>
      <c r="AF2" s="68"/>
      <c r="AG2" s="169"/>
      <c r="AH2" s="70"/>
      <c r="AI2" s="68"/>
      <c r="AJ2" s="68"/>
      <c r="AK2" s="68"/>
      <c r="AL2" s="68"/>
      <c r="AM2" s="68"/>
      <c r="AN2" s="68"/>
      <c r="AO2" s="68"/>
      <c r="AP2" s="69"/>
      <c r="AQ2" s="69"/>
      <c r="AR2" s="69"/>
      <c r="DD2" s="41"/>
    </row>
    <row r="3" spans="1:217" ht="69.75" customHeight="1">
      <c r="A3" s="310"/>
      <c r="B3" s="361"/>
      <c r="C3" s="361"/>
      <c r="D3" s="310"/>
      <c r="E3" s="363" t="s">
        <v>66</v>
      </c>
      <c r="F3" s="363"/>
      <c r="G3" s="363"/>
      <c r="H3" s="310" t="s">
        <v>2</v>
      </c>
      <c r="I3" s="310"/>
      <c r="J3" s="68"/>
      <c r="K3" s="310" t="s">
        <v>3</v>
      </c>
      <c r="L3" s="310"/>
      <c r="M3" s="68"/>
      <c r="N3" s="365" t="s">
        <v>4</v>
      </c>
      <c r="O3" s="366"/>
      <c r="P3" s="367"/>
      <c r="Q3" s="310" t="s">
        <v>5</v>
      </c>
      <c r="R3" s="310"/>
      <c r="S3" s="157"/>
      <c r="T3" s="310" t="s">
        <v>6</v>
      </c>
      <c r="U3" s="310"/>
      <c r="V3" s="68"/>
      <c r="W3" s="310" t="s">
        <v>7</v>
      </c>
      <c r="X3" s="310"/>
      <c r="Y3" s="68"/>
      <c r="Z3" s="362" t="s">
        <v>8</v>
      </c>
      <c r="AA3" s="362"/>
      <c r="AB3" s="68"/>
      <c r="AC3" s="310" t="s">
        <v>9</v>
      </c>
      <c r="AD3" s="310"/>
      <c r="AE3" s="68"/>
      <c r="AF3" s="310" t="s">
        <v>10</v>
      </c>
      <c r="AG3" s="310"/>
      <c r="AH3" s="68"/>
      <c r="AI3" s="310" t="s">
        <v>11</v>
      </c>
      <c r="AJ3" s="310"/>
      <c r="AK3" s="68"/>
      <c r="AL3" s="310" t="s">
        <v>12</v>
      </c>
      <c r="AM3" s="310"/>
      <c r="AN3" s="68"/>
      <c r="AO3" s="310" t="s">
        <v>13</v>
      </c>
      <c r="AP3" s="310"/>
      <c r="AQ3" s="310"/>
      <c r="AR3" s="364" t="s">
        <v>67</v>
      </c>
      <c r="AS3" s="354" t="s">
        <v>39</v>
      </c>
      <c r="AT3" s="42"/>
      <c r="AU3" s="42"/>
    </row>
    <row r="4" spans="1:217" ht="86.25" customHeight="1">
      <c r="A4" s="310"/>
      <c r="B4" s="361"/>
      <c r="C4" s="361"/>
      <c r="D4" s="310"/>
      <c r="E4" s="77" t="s">
        <v>15</v>
      </c>
      <c r="F4" s="89" t="s">
        <v>16</v>
      </c>
      <c r="G4" s="77" t="s">
        <v>14</v>
      </c>
      <c r="H4" s="71" t="s">
        <v>15</v>
      </c>
      <c r="I4" s="71" t="s">
        <v>16</v>
      </c>
      <c r="J4" s="43" t="s">
        <v>14</v>
      </c>
      <c r="K4" s="71" t="s">
        <v>15</v>
      </c>
      <c r="L4" s="71" t="s">
        <v>16</v>
      </c>
      <c r="M4" s="43" t="s">
        <v>14</v>
      </c>
      <c r="N4" s="254" t="s">
        <v>15</v>
      </c>
      <c r="O4" s="254" t="s">
        <v>16</v>
      </c>
      <c r="P4" s="71" t="s">
        <v>14</v>
      </c>
      <c r="Q4" s="151" t="s">
        <v>15</v>
      </c>
      <c r="R4" s="158" t="s">
        <v>16</v>
      </c>
      <c r="S4" s="159" t="s">
        <v>14</v>
      </c>
      <c r="T4" s="71" t="s">
        <v>15</v>
      </c>
      <c r="U4" s="71" t="s">
        <v>16</v>
      </c>
      <c r="V4" s="43" t="s">
        <v>14</v>
      </c>
      <c r="W4" s="71" t="s">
        <v>15</v>
      </c>
      <c r="X4" s="71" t="s">
        <v>16</v>
      </c>
      <c r="Y4" s="43" t="s">
        <v>14</v>
      </c>
      <c r="Z4" s="173" t="s">
        <v>15</v>
      </c>
      <c r="AA4" s="173" t="s">
        <v>16</v>
      </c>
      <c r="AB4" s="43" t="s">
        <v>14</v>
      </c>
      <c r="AC4" s="71" t="s">
        <v>15</v>
      </c>
      <c r="AD4" s="71" t="s">
        <v>16</v>
      </c>
      <c r="AE4" s="43" t="s">
        <v>14</v>
      </c>
      <c r="AF4" s="71" t="s">
        <v>15</v>
      </c>
      <c r="AG4" s="76" t="s">
        <v>16</v>
      </c>
      <c r="AH4" s="43" t="s">
        <v>14</v>
      </c>
      <c r="AI4" s="71" t="s">
        <v>15</v>
      </c>
      <c r="AJ4" s="71" t="s">
        <v>16</v>
      </c>
      <c r="AK4" s="43" t="s">
        <v>14</v>
      </c>
      <c r="AL4" s="71" t="s">
        <v>15</v>
      </c>
      <c r="AM4" s="71" t="s">
        <v>16</v>
      </c>
      <c r="AN4" s="43" t="s">
        <v>14</v>
      </c>
      <c r="AO4" s="71" t="s">
        <v>15</v>
      </c>
      <c r="AP4" s="71" t="s">
        <v>16</v>
      </c>
      <c r="AQ4" s="43" t="s">
        <v>14</v>
      </c>
      <c r="AR4" s="364"/>
      <c r="AS4" s="360"/>
      <c r="AT4" s="42"/>
      <c r="AU4" s="42"/>
    </row>
    <row r="5" spans="1:217" s="101" customFormat="1" ht="20.25" customHeight="1">
      <c r="A5" s="343" t="s">
        <v>36</v>
      </c>
      <c r="B5" s="344"/>
      <c r="C5" s="345"/>
      <c r="D5" s="92" t="s">
        <v>18</v>
      </c>
      <c r="E5" s="93">
        <f>H5+K5+N5+Q5+T5+W5+Z5+AC5+AF5+AI5+AL5+AO5</f>
        <v>11290.332</v>
      </c>
      <c r="F5" s="93">
        <f>I5+L5+O5+R5+U5+X5+AA5+AD5+AG5+AJ5+AM5+AP5</f>
        <v>1106.5</v>
      </c>
      <c r="G5" s="93">
        <f>F5/E5*100</f>
        <v>9.8004203950778415</v>
      </c>
      <c r="H5" s="93">
        <f>SUM(H23,H55,H63,H93,H99)</f>
        <v>0</v>
      </c>
      <c r="I5" s="93">
        <f>SUM(I23,I55,I63,I93,I99)</f>
        <v>0</v>
      </c>
      <c r="J5" s="93"/>
      <c r="K5" s="93">
        <f>SUM(K23,K55,K63,K93,K99)</f>
        <v>700</v>
      </c>
      <c r="L5" s="93">
        <f>SUM(L23,L55,L63,L93,L99)</f>
        <v>700</v>
      </c>
      <c r="M5" s="94">
        <v>100</v>
      </c>
      <c r="N5" s="93">
        <f>SUM(N23,N55,N63,N93,N99)</f>
        <v>19.5</v>
      </c>
      <c r="O5" s="93">
        <f>O23</f>
        <v>19.5</v>
      </c>
      <c r="P5" s="94">
        <v>100</v>
      </c>
      <c r="Q5" s="93">
        <f>SUM(Q23,Q55,Q63,Q93,Q99)</f>
        <v>0</v>
      </c>
      <c r="R5" s="93">
        <v>0</v>
      </c>
      <c r="S5" s="95"/>
      <c r="T5" s="155">
        <f>SUM(T23,T55,T65,T93,T99)</f>
        <v>387</v>
      </c>
      <c r="U5" s="155">
        <f>SUM(U23,U55,U65,U93,U99)</f>
        <v>387</v>
      </c>
      <c r="V5" s="93">
        <v>100</v>
      </c>
      <c r="W5" s="93">
        <f>SUM(W23,W55,W63,W93,W99)</f>
        <v>3543.6000000000004</v>
      </c>
      <c r="X5" s="93"/>
      <c r="Y5" s="94"/>
      <c r="Z5" s="93">
        <f>SUM(Z23,Z55,Z63,Z93,Z99)</f>
        <v>1238</v>
      </c>
      <c r="AA5" s="93"/>
      <c r="AB5" s="94"/>
      <c r="AC5" s="93">
        <f>SUM(AC23,AC55,AC63,AC93,AC99)</f>
        <v>0</v>
      </c>
      <c r="AD5" s="93"/>
      <c r="AE5" s="94"/>
      <c r="AF5" s="93">
        <f>SUM(AF23,AF55,AF63,AF93,AF99)</f>
        <v>10</v>
      </c>
      <c r="AG5" s="93"/>
      <c r="AH5" s="94"/>
      <c r="AI5" s="93">
        <f>SUM(AI23,AI55,AI65,AI93,AI99)</f>
        <v>0</v>
      </c>
      <c r="AJ5" s="93"/>
      <c r="AK5" s="93"/>
      <c r="AL5" s="93">
        <f>SUM(AL23,AL55,AL63,AL93,AL99)</f>
        <v>20</v>
      </c>
      <c r="AM5" s="93"/>
      <c r="AN5" s="94"/>
      <c r="AO5" s="93">
        <f>SUM(AO23,AO55,AO63,AO93,AO99)</f>
        <v>5372.232</v>
      </c>
      <c r="AP5" s="155"/>
      <c r="AQ5" s="94"/>
      <c r="AR5" s="364"/>
      <c r="AS5" s="96"/>
      <c r="AT5" s="97"/>
      <c r="AU5" s="97"/>
      <c r="AV5" s="97"/>
      <c r="AW5" s="96"/>
      <c r="AX5" s="96"/>
      <c r="AY5" s="97"/>
      <c r="AZ5" s="96"/>
      <c r="BA5" s="96"/>
      <c r="BB5" s="97"/>
      <c r="BC5" s="96"/>
      <c r="BD5" s="96"/>
      <c r="BE5" s="97"/>
      <c r="BF5" s="97"/>
      <c r="BG5" s="97"/>
      <c r="BH5" s="96"/>
      <c r="BI5" s="96"/>
      <c r="BJ5" s="97"/>
      <c r="BK5" s="96"/>
      <c r="BL5" s="96"/>
      <c r="BM5" s="97"/>
      <c r="BN5" s="96"/>
      <c r="BO5" s="96"/>
      <c r="BP5" s="97"/>
      <c r="BQ5" s="97"/>
      <c r="BR5" s="97"/>
      <c r="BS5" s="96"/>
      <c r="BT5" s="96"/>
      <c r="BU5" s="97"/>
      <c r="BV5" s="96"/>
      <c r="BW5" s="96"/>
      <c r="BX5" s="97"/>
      <c r="BY5" s="96"/>
      <c r="BZ5" s="96"/>
      <c r="CA5" s="97"/>
      <c r="CB5" s="97"/>
      <c r="CC5" s="97"/>
      <c r="CD5" s="96"/>
      <c r="CE5" s="96"/>
      <c r="CF5" s="97"/>
      <c r="CG5" s="96"/>
      <c r="CH5" s="96"/>
      <c r="CI5" s="97"/>
      <c r="CJ5" s="96"/>
      <c r="CK5" s="96"/>
      <c r="CL5" s="97"/>
      <c r="CM5" s="98"/>
      <c r="CN5" s="98"/>
      <c r="CO5" s="98"/>
      <c r="CP5" s="98"/>
      <c r="CQ5" s="98"/>
      <c r="CR5" s="96"/>
      <c r="CS5" s="97"/>
      <c r="CT5" s="97"/>
      <c r="CU5" s="97"/>
      <c r="CV5" s="96"/>
      <c r="CW5" s="96"/>
      <c r="CX5" s="97"/>
      <c r="CY5" s="96"/>
      <c r="CZ5" s="96"/>
      <c r="DA5" s="97"/>
      <c r="DB5" s="96"/>
      <c r="DC5" s="96"/>
      <c r="DD5" s="97"/>
      <c r="DE5" s="99"/>
      <c r="DF5" s="99"/>
      <c r="DG5" s="100"/>
      <c r="DH5" s="100"/>
      <c r="DI5" s="99"/>
      <c r="DJ5" s="100"/>
      <c r="DK5" s="100"/>
      <c r="DL5" s="99"/>
      <c r="DM5" s="100"/>
      <c r="DN5" s="100"/>
      <c r="DO5" s="99"/>
      <c r="DP5" s="99"/>
      <c r="DQ5" s="99"/>
      <c r="DR5" s="100"/>
      <c r="DS5" s="100"/>
      <c r="DT5" s="99"/>
      <c r="DU5" s="100"/>
      <c r="DV5" s="100"/>
      <c r="DW5" s="99"/>
      <c r="DX5" s="100"/>
      <c r="DY5" s="100"/>
      <c r="DZ5" s="99"/>
      <c r="EA5" s="99"/>
      <c r="EB5" s="99"/>
      <c r="EC5" s="100"/>
      <c r="ED5" s="100"/>
      <c r="EE5" s="99"/>
      <c r="EF5" s="100"/>
      <c r="EG5" s="100"/>
      <c r="EH5" s="99"/>
      <c r="EI5" s="100"/>
      <c r="EJ5" s="100"/>
      <c r="EK5" s="99"/>
      <c r="EQ5" s="100"/>
      <c r="ER5" s="99"/>
      <c r="ES5" s="99"/>
      <c r="ET5" s="99"/>
      <c r="EU5" s="100"/>
      <c r="EV5" s="100"/>
      <c r="EW5" s="99"/>
      <c r="EX5" s="100"/>
      <c r="EY5" s="100"/>
      <c r="EZ5" s="99"/>
      <c r="FA5" s="100"/>
      <c r="FB5" s="100"/>
      <c r="FC5" s="99"/>
      <c r="FD5" s="99"/>
      <c r="FE5" s="99"/>
      <c r="FF5" s="100"/>
      <c r="FG5" s="100"/>
      <c r="FH5" s="99"/>
      <c r="FI5" s="100"/>
      <c r="FJ5" s="100"/>
      <c r="FK5" s="99"/>
      <c r="FL5" s="100"/>
      <c r="FM5" s="100"/>
      <c r="FN5" s="99"/>
      <c r="FO5" s="99"/>
      <c r="FP5" s="99"/>
      <c r="FQ5" s="100"/>
      <c r="FR5" s="100"/>
      <c r="FS5" s="99"/>
      <c r="FT5" s="100"/>
      <c r="FU5" s="100"/>
      <c r="FV5" s="99"/>
      <c r="FW5" s="100"/>
      <c r="FX5" s="100"/>
      <c r="FY5" s="99"/>
      <c r="FZ5" s="99"/>
      <c r="GA5" s="99"/>
      <c r="GB5" s="100"/>
      <c r="GC5" s="100"/>
      <c r="GD5" s="99"/>
      <c r="GE5" s="100"/>
      <c r="GF5" s="100"/>
      <c r="GG5" s="99"/>
      <c r="GH5" s="100"/>
      <c r="GI5" s="100"/>
      <c r="GJ5" s="99"/>
      <c r="GP5" s="100"/>
      <c r="GQ5" s="99"/>
      <c r="GR5" s="99"/>
      <c r="GS5" s="99"/>
      <c r="GT5" s="100"/>
      <c r="GU5" s="100"/>
      <c r="GV5" s="99"/>
      <c r="GW5" s="100"/>
      <c r="GX5" s="100"/>
      <c r="GY5" s="99"/>
      <c r="GZ5" s="100"/>
      <c r="HA5" s="100"/>
      <c r="HB5" s="99"/>
      <c r="HC5" s="99"/>
      <c r="HD5" s="99"/>
      <c r="HE5" s="100"/>
      <c r="HF5" s="100"/>
      <c r="HG5" s="99"/>
      <c r="HH5" s="100"/>
      <c r="HI5" s="100"/>
    </row>
    <row r="6" spans="1:217" s="102" customFormat="1" ht="42.75" customHeight="1">
      <c r="A6" s="346"/>
      <c r="B6" s="347"/>
      <c r="C6" s="348"/>
      <c r="D6" s="92" t="s">
        <v>27</v>
      </c>
      <c r="E6" s="93">
        <f>SUM(E13,E17)</f>
        <v>11254.232</v>
      </c>
      <c r="F6" s="93">
        <f>SUM(F13,F17)</f>
        <v>1106.5</v>
      </c>
      <c r="G6" s="93">
        <f>F6/E6*100</f>
        <v>9.8318570294267964</v>
      </c>
      <c r="H6" s="93">
        <f>H13+H17</f>
        <v>0</v>
      </c>
      <c r="I6" s="93">
        <f>I13+I17</f>
        <v>0</v>
      </c>
      <c r="J6" s="93"/>
      <c r="K6" s="93">
        <f t="shared" ref="K6:AO6" si="0">K13+K17</f>
        <v>700</v>
      </c>
      <c r="L6" s="93">
        <f>L13+L17</f>
        <v>700</v>
      </c>
      <c r="M6" s="94">
        <v>100</v>
      </c>
      <c r="N6" s="93">
        <f t="shared" si="0"/>
        <v>19.5</v>
      </c>
      <c r="O6" s="93">
        <f>O24</f>
        <v>19.5</v>
      </c>
      <c r="P6" s="93">
        <v>100</v>
      </c>
      <c r="Q6" s="93">
        <f t="shared" si="0"/>
        <v>0</v>
      </c>
      <c r="R6" s="93">
        <v>0</v>
      </c>
      <c r="S6" s="93"/>
      <c r="T6" s="155">
        <f>T13+T17</f>
        <v>387</v>
      </c>
      <c r="U6" s="155">
        <f>U13+U17</f>
        <v>387</v>
      </c>
      <c r="V6" s="93">
        <v>100</v>
      </c>
      <c r="W6" s="93">
        <f t="shared" si="0"/>
        <v>3507.5</v>
      </c>
      <c r="X6" s="93"/>
      <c r="Y6" s="93"/>
      <c r="Z6" s="93">
        <f t="shared" si="0"/>
        <v>1238</v>
      </c>
      <c r="AA6" s="93"/>
      <c r="AB6" s="93"/>
      <c r="AC6" s="93">
        <f t="shared" si="0"/>
        <v>0</v>
      </c>
      <c r="AD6" s="93"/>
      <c r="AE6" s="93"/>
      <c r="AF6" s="93">
        <f t="shared" si="0"/>
        <v>10</v>
      </c>
      <c r="AG6" s="93"/>
      <c r="AH6" s="93"/>
      <c r="AI6" s="93">
        <f t="shared" si="0"/>
        <v>0</v>
      </c>
      <c r="AJ6" s="93"/>
      <c r="AK6" s="93"/>
      <c r="AL6" s="93">
        <f t="shared" si="0"/>
        <v>20</v>
      </c>
      <c r="AM6" s="93"/>
      <c r="AN6" s="93"/>
      <c r="AO6" s="93">
        <f t="shared" si="0"/>
        <v>5372.232</v>
      </c>
      <c r="AP6" s="155"/>
      <c r="AQ6" s="94"/>
      <c r="AS6" s="103"/>
    </row>
    <row r="7" spans="1:217" s="69" customFormat="1">
      <c r="A7" s="346"/>
      <c r="B7" s="347"/>
      <c r="C7" s="348"/>
      <c r="D7" s="47" t="s">
        <v>110</v>
      </c>
      <c r="E7" s="78">
        <f>E18</f>
        <v>36.1</v>
      </c>
      <c r="F7" s="78">
        <f>F18</f>
        <v>0</v>
      </c>
      <c r="G7" s="78"/>
      <c r="H7" s="78">
        <f t="shared" ref="H7:AO7" si="1">H18</f>
        <v>0</v>
      </c>
      <c r="I7" s="78">
        <f t="shared" ref="I7" si="2">I18</f>
        <v>0</v>
      </c>
      <c r="J7" s="78"/>
      <c r="K7" s="78">
        <f t="shared" si="1"/>
        <v>0</v>
      </c>
      <c r="L7" s="78">
        <v>0</v>
      </c>
      <c r="M7" s="78"/>
      <c r="N7" s="78">
        <f t="shared" si="1"/>
        <v>0</v>
      </c>
      <c r="O7" s="78">
        <v>0</v>
      </c>
      <c r="P7" s="78"/>
      <c r="Q7" s="78">
        <f t="shared" si="1"/>
        <v>0</v>
      </c>
      <c r="R7" s="78">
        <v>0</v>
      </c>
      <c r="S7" s="78"/>
      <c r="T7" s="78">
        <f t="shared" si="1"/>
        <v>0</v>
      </c>
      <c r="U7" s="78">
        <v>0</v>
      </c>
      <c r="V7" s="78"/>
      <c r="W7" s="78">
        <f t="shared" si="1"/>
        <v>36.1</v>
      </c>
      <c r="X7" s="78"/>
      <c r="Y7" s="78"/>
      <c r="Z7" s="78">
        <f t="shared" si="1"/>
        <v>0</v>
      </c>
      <c r="AA7" s="78"/>
      <c r="AB7" s="78"/>
      <c r="AC7" s="78">
        <f t="shared" si="1"/>
        <v>0</v>
      </c>
      <c r="AD7" s="78"/>
      <c r="AE7" s="78"/>
      <c r="AF7" s="78">
        <f t="shared" si="1"/>
        <v>0</v>
      </c>
      <c r="AG7" s="78"/>
      <c r="AH7" s="78"/>
      <c r="AI7" s="78">
        <f t="shared" si="1"/>
        <v>0</v>
      </c>
      <c r="AJ7" s="78"/>
      <c r="AK7" s="78"/>
      <c r="AL7" s="78">
        <f t="shared" si="1"/>
        <v>0</v>
      </c>
      <c r="AM7" s="78"/>
      <c r="AN7" s="78"/>
      <c r="AO7" s="78">
        <f t="shared" si="1"/>
        <v>0</v>
      </c>
      <c r="AP7" s="48"/>
      <c r="AQ7" s="48"/>
      <c r="AS7" s="46"/>
    </row>
    <row r="8" spans="1:217" s="266" customFormat="1" ht="63">
      <c r="A8" s="349"/>
      <c r="B8" s="350"/>
      <c r="C8" s="351"/>
      <c r="D8" s="47" t="s">
        <v>118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48"/>
      <c r="AQ8" s="48"/>
      <c r="AS8" s="46"/>
    </row>
    <row r="9" spans="1:217" s="69" customFormat="1" ht="29.25" customHeight="1">
      <c r="A9" s="49" t="s">
        <v>22</v>
      </c>
      <c r="B9" s="68"/>
      <c r="C9" s="68"/>
      <c r="E9" s="78"/>
      <c r="F9" s="78"/>
      <c r="G9" s="78"/>
      <c r="I9" s="249"/>
      <c r="L9" s="50"/>
      <c r="M9" s="50"/>
      <c r="N9" s="50"/>
      <c r="O9" s="50"/>
      <c r="P9" s="50"/>
      <c r="Q9" s="50"/>
      <c r="R9" s="162"/>
      <c r="S9" s="162"/>
      <c r="T9" s="50"/>
      <c r="U9" s="50"/>
      <c r="V9" s="50"/>
      <c r="W9" s="50"/>
      <c r="X9" s="50"/>
      <c r="Y9" s="50"/>
      <c r="Z9" s="176"/>
      <c r="AA9" s="176"/>
      <c r="AB9" s="50"/>
      <c r="AC9" s="50"/>
      <c r="AD9" s="50"/>
      <c r="AE9" s="145"/>
      <c r="AF9" s="50"/>
      <c r="AG9" s="80"/>
      <c r="AH9" s="50"/>
      <c r="AI9" s="50"/>
      <c r="AJ9" s="50"/>
      <c r="AK9" s="50"/>
      <c r="AL9" s="50"/>
      <c r="AM9" s="50"/>
      <c r="AN9" s="145"/>
      <c r="AO9" s="50"/>
      <c r="AP9" s="50"/>
      <c r="AQ9" s="50"/>
      <c r="AS9" s="46"/>
    </row>
    <row r="10" spans="1:217" s="102" customFormat="1" ht="30" customHeight="1">
      <c r="A10" s="310" t="s">
        <v>37</v>
      </c>
      <c r="B10" s="310"/>
      <c r="C10" s="310"/>
      <c r="D10" s="92" t="s">
        <v>18</v>
      </c>
      <c r="E10" s="93">
        <f>H10+K10+AO10+N10+Q10+T10+W10+Z10+AC10+AF10+AI10+AL10</f>
        <v>2737.4</v>
      </c>
      <c r="F10" s="93">
        <f>I10+L10+AP10+O10+R10+U10+X10+AA10+AD10+AG10+AJ10+AM10</f>
        <v>0</v>
      </c>
      <c r="G10" s="93"/>
      <c r="H10" s="93">
        <f>SUM(H105,H108)</f>
        <v>0</v>
      </c>
      <c r="I10" s="93">
        <f>SUM(I105,I108)</f>
        <v>0</v>
      </c>
      <c r="J10" s="93"/>
      <c r="K10" s="93">
        <f t="shared" ref="K10:AO10" si="3">SUM(K105,K108)</f>
        <v>0</v>
      </c>
      <c r="L10" s="93">
        <f t="shared" si="3"/>
        <v>0</v>
      </c>
      <c r="M10" s="93"/>
      <c r="N10" s="93">
        <f t="shared" si="3"/>
        <v>0</v>
      </c>
      <c r="O10" s="93">
        <v>0</v>
      </c>
      <c r="P10" s="93"/>
      <c r="Q10" s="93">
        <f t="shared" si="3"/>
        <v>0</v>
      </c>
      <c r="R10" s="93">
        <v>0</v>
      </c>
      <c r="S10" s="93"/>
      <c r="T10" s="155">
        <f t="shared" si="3"/>
        <v>0</v>
      </c>
      <c r="U10" s="93">
        <v>0</v>
      </c>
      <c r="V10" s="93"/>
      <c r="W10" s="93">
        <f t="shared" si="3"/>
        <v>2737.4</v>
      </c>
      <c r="X10" s="93"/>
      <c r="Y10" s="93"/>
      <c r="Z10" s="93">
        <f>SUM(Z105,Z108)</f>
        <v>0</v>
      </c>
      <c r="AA10" s="93"/>
      <c r="AB10" s="93"/>
      <c r="AC10" s="93">
        <f t="shared" si="3"/>
        <v>0</v>
      </c>
      <c r="AD10" s="93"/>
      <c r="AE10" s="93"/>
      <c r="AF10" s="93">
        <f t="shared" si="3"/>
        <v>0</v>
      </c>
      <c r="AG10" s="93"/>
      <c r="AH10" s="93"/>
      <c r="AI10" s="93">
        <f t="shared" si="3"/>
        <v>0</v>
      </c>
      <c r="AJ10" s="93"/>
      <c r="AK10" s="93"/>
      <c r="AL10" s="93">
        <f t="shared" si="3"/>
        <v>0</v>
      </c>
      <c r="AM10" s="93"/>
      <c r="AN10" s="93"/>
      <c r="AO10" s="93">
        <f t="shared" si="3"/>
        <v>0</v>
      </c>
      <c r="AP10" s="93"/>
      <c r="AQ10" s="104"/>
      <c r="AS10" s="103"/>
    </row>
    <row r="11" spans="1:217" s="69" customFormat="1" ht="44.25" customHeight="1">
      <c r="A11" s="310"/>
      <c r="B11" s="310"/>
      <c r="C11" s="310"/>
      <c r="D11" s="68" t="s">
        <v>19</v>
      </c>
      <c r="E11" s="93"/>
      <c r="F11" s="93"/>
      <c r="G11" s="93"/>
      <c r="H11" s="93"/>
      <c r="I11" s="93"/>
      <c r="J11" s="50"/>
      <c r="K11" s="50"/>
      <c r="L11" s="50"/>
      <c r="M11" s="50"/>
      <c r="N11" s="66"/>
      <c r="O11" s="66"/>
      <c r="P11" s="50"/>
      <c r="Q11" s="50"/>
      <c r="R11" s="162"/>
      <c r="S11" s="162"/>
      <c r="T11" s="244"/>
      <c r="U11" s="50"/>
      <c r="V11" s="50"/>
      <c r="W11" s="50"/>
      <c r="X11" s="50"/>
      <c r="Y11" s="50"/>
      <c r="Z11" s="176"/>
      <c r="AA11" s="176"/>
      <c r="AB11" s="50"/>
      <c r="AC11" s="66"/>
      <c r="AD11" s="66"/>
      <c r="AE11" s="50"/>
      <c r="AF11" s="66"/>
      <c r="AG11" s="185"/>
      <c r="AH11" s="50"/>
      <c r="AI11" s="66"/>
      <c r="AJ11" s="50"/>
      <c r="AK11" s="50"/>
      <c r="AL11" s="50"/>
      <c r="AM11" s="50"/>
      <c r="AN11" s="145"/>
      <c r="AO11" s="66"/>
      <c r="AP11" s="50"/>
      <c r="AQ11" s="50"/>
      <c r="AS11" s="46"/>
    </row>
    <row r="12" spans="1:217" s="69" customFormat="1" ht="23.25" customHeight="1">
      <c r="A12" s="310"/>
      <c r="B12" s="310"/>
      <c r="C12" s="310"/>
      <c r="D12" s="68" t="s">
        <v>20</v>
      </c>
      <c r="E12" s="93"/>
      <c r="F12" s="93"/>
      <c r="G12" s="93"/>
      <c r="H12" s="93"/>
      <c r="I12" s="93"/>
      <c r="J12" s="50"/>
      <c r="K12" s="50"/>
      <c r="L12" s="50"/>
      <c r="M12" s="50"/>
      <c r="N12" s="66"/>
      <c r="O12" s="66"/>
      <c r="P12" s="50"/>
      <c r="Q12" s="50"/>
      <c r="R12" s="162"/>
      <c r="S12" s="162"/>
      <c r="T12" s="244"/>
      <c r="U12" s="50"/>
      <c r="V12" s="50"/>
      <c r="W12" s="50"/>
      <c r="X12" s="50"/>
      <c r="Y12" s="50"/>
      <c r="Z12" s="176"/>
      <c r="AA12" s="176"/>
      <c r="AB12" s="50"/>
      <c r="AC12" s="66"/>
      <c r="AD12" s="66"/>
      <c r="AE12" s="50"/>
      <c r="AF12" s="66"/>
      <c r="AG12" s="185"/>
      <c r="AH12" s="50"/>
      <c r="AI12" s="66"/>
      <c r="AJ12" s="50"/>
      <c r="AK12" s="50"/>
      <c r="AL12" s="50"/>
      <c r="AM12" s="50"/>
      <c r="AN12" s="145"/>
      <c r="AO12" s="66"/>
      <c r="AP12" s="50"/>
      <c r="AQ12" s="50"/>
      <c r="AS12" s="46"/>
    </row>
    <row r="13" spans="1:217" s="102" customFormat="1">
      <c r="A13" s="310"/>
      <c r="B13" s="310"/>
      <c r="C13" s="310"/>
      <c r="D13" s="92" t="s">
        <v>27</v>
      </c>
      <c r="E13" s="93">
        <f>H13+K13+AO13+N13+Q13+T13+W13+Z13+AC13+AF13+AI13+AL13</f>
        <v>2737.4</v>
      </c>
      <c r="F13" s="93">
        <f t="shared" ref="F13" si="4">I13+L13+AP13+O13+R13+U13+X13+AA13+AD13+AG13+AJ13+AM13</f>
        <v>0</v>
      </c>
      <c r="G13" s="93"/>
      <c r="H13" s="93">
        <f t="shared" ref="H13:Q13" si="5">SUM(H108,H111)</f>
        <v>0</v>
      </c>
      <c r="I13" s="93">
        <f t="shared" ref="I13" si="6">SUM(I108,I111)</f>
        <v>0</v>
      </c>
      <c r="J13" s="93"/>
      <c r="K13" s="93">
        <f>SUM(K108,K111)</f>
        <v>0</v>
      </c>
      <c r="L13" s="93">
        <f>SUM(L108,L111)</f>
        <v>0</v>
      </c>
      <c r="M13" s="93"/>
      <c r="N13" s="93">
        <f t="shared" si="5"/>
        <v>0</v>
      </c>
      <c r="O13" s="93">
        <v>0</v>
      </c>
      <c r="P13" s="93"/>
      <c r="Q13" s="93">
        <f t="shared" si="5"/>
        <v>0</v>
      </c>
      <c r="R13" s="93">
        <v>0</v>
      </c>
      <c r="S13" s="93"/>
      <c r="T13" s="155">
        <f>SUM(T108,T105)</f>
        <v>0</v>
      </c>
      <c r="U13" s="93">
        <v>0</v>
      </c>
      <c r="V13" s="93"/>
      <c r="W13" s="93">
        <f>SUM(W108,W105)</f>
        <v>2737.4</v>
      </c>
      <c r="X13" s="93"/>
      <c r="Y13" s="93"/>
      <c r="Z13" s="93">
        <f>SUM(Z108,Z105)</f>
        <v>0</v>
      </c>
      <c r="AA13" s="93"/>
      <c r="AB13" s="93"/>
      <c r="AC13" s="93">
        <f t="shared" ref="AC13:AO13" si="7">SUM(AC108,AC111)</f>
        <v>0</v>
      </c>
      <c r="AD13" s="93"/>
      <c r="AE13" s="93"/>
      <c r="AF13" s="93">
        <f t="shared" si="7"/>
        <v>0</v>
      </c>
      <c r="AG13" s="93"/>
      <c r="AH13" s="93"/>
      <c r="AI13" s="93">
        <f t="shared" si="7"/>
        <v>0</v>
      </c>
      <c r="AJ13" s="93"/>
      <c r="AK13" s="93"/>
      <c r="AL13" s="93">
        <f t="shared" si="7"/>
        <v>0</v>
      </c>
      <c r="AM13" s="93"/>
      <c r="AN13" s="93"/>
      <c r="AO13" s="93">
        <f t="shared" si="7"/>
        <v>0</v>
      </c>
      <c r="AP13" s="105"/>
      <c r="AQ13" s="104"/>
      <c r="AS13" s="103"/>
    </row>
    <row r="14" spans="1:217" s="69" customFormat="1" ht="63">
      <c r="A14" s="310"/>
      <c r="B14" s="310"/>
      <c r="C14" s="310"/>
      <c r="D14" s="47" t="s">
        <v>28</v>
      </c>
      <c r="E14" s="78"/>
      <c r="F14" s="78"/>
      <c r="G14" s="78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62"/>
      <c r="S14" s="162"/>
      <c r="T14" s="244"/>
      <c r="U14" s="50"/>
      <c r="V14" s="50"/>
      <c r="W14" s="50"/>
      <c r="X14" s="50"/>
      <c r="Y14" s="50"/>
      <c r="Z14" s="176"/>
      <c r="AA14" s="176"/>
      <c r="AB14" s="50"/>
      <c r="AC14" s="50"/>
      <c r="AD14" s="50"/>
      <c r="AE14" s="50"/>
      <c r="AF14" s="50"/>
      <c r="AG14" s="80"/>
      <c r="AH14" s="50"/>
      <c r="AI14" s="50"/>
      <c r="AJ14" s="50"/>
      <c r="AK14" s="50"/>
      <c r="AL14" s="50"/>
      <c r="AM14" s="50"/>
      <c r="AN14" s="145"/>
      <c r="AO14" s="50"/>
      <c r="AP14" s="50"/>
      <c r="AQ14" s="50"/>
      <c r="AS14" s="46"/>
    </row>
    <row r="15" spans="1:217" s="69" customFormat="1" ht="40.5" customHeight="1">
      <c r="A15" s="310"/>
      <c r="B15" s="310"/>
      <c r="C15" s="310"/>
      <c r="D15" s="51" t="s">
        <v>35</v>
      </c>
      <c r="E15" s="78"/>
      <c r="F15" s="78"/>
      <c r="G15" s="78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62"/>
      <c r="S15" s="162"/>
      <c r="T15" s="50"/>
      <c r="U15" s="50"/>
      <c r="V15" s="50"/>
      <c r="W15" s="50"/>
      <c r="X15" s="50"/>
      <c r="Y15" s="50"/>
      <c r="Z15" s="176"/>
      <c r="AA15" s="176"/>
      <c r="AB15" s="50"/>
      <c r="AC15" s="50"/>
      <c r="AD15" s="50"/>
      <c r="AE15" s="50"/>
      <c r="AF15" s="50"/>
      <c r="AG15" s="80"/>
      <c r="AH15" s="50"/>
      <c r="AI15" s="50"/>
      <c r="AJ15" s="50"/>
      <c r="AK15" s="50"/>
      <c r="AL15" s="50"/>
      <c r="AM15" s="50"/>
      <c r="AN15" s="145"/>
      <c r="AO15" s="50"/>
      <c r="AP15" s="50"/>
      <c r="AQ15" s="50"/>
      <c r="AS15" s="46"/>
    </row>
    <row r="16" spans="1:217" s="102" customFormat="1" ht="34.5" customHeight="1">
      <c r="A16" s="352" t="s">
        <v>23</v>
      </c>
      <c r="B16" s="353"/>
      <c r="C16" s="354"/>
      <c r="D16" s="92" t="s">
        <v>18</v>
      </c>
      <c r="E16" s="93">
        <f>SUM(E17,E18,E19)</f>
        <v>8552.9320000000007</v>
      </c>
      <c r="F16" s="93">
        <f t="shared" ref="F16:AO16" si="8">SUM(F17,F18,F19)</f>
        <v>1106.5</v>
      </c>
      <c r="G16" s="93">
        <f>F16/E16*100</f>
        <v>12.937084031534448</v>
      </c>
      <c r="H16" s="93">
        <f t="shared" si="8"/>
        <v>0</v>
      </c>
      <c r="I16" s="93">
        <f t="shared" si="8"/>
        <v>0</v>
      </c>
      <c r="J16" s="93">
        <f t="shared" si="8"/>
        <v>0</v>
      </c>
      <c r="K16" s="93">
        <f t="shared" si="8"/>
        <v>700</v>
      </c>
      <c r="L16" s="93">
        <f t="shared" si="8"/>
        <v>700</v>
      </c>
      <c r="M16" s="155">
        <f t="shared" si="8"/>
        <v>100</v>
      </c>
      <c r="N16" s="93">
        <f t="shared" si="8"/>
        <v>19.5</v>
      </c>
      <c r="O16" s="93">
        <f t="shared" si="8"/>
        <v>19.5</v>
      </c>
      <c r="P16" s="93">
        <f t="shared" si="8"/>
        <v>100</v>
      </c>
      <c r="Q16" s="93">
        <f t="shared" si="8"/>
        <v>0</v>
      </c>
      <c r="R16" s="93">
        <v>0</v>
      </c>
      <c r="S16" s="93"/>
      <c r="T16" s="155">
        <f t="shared" si="8"/>
        <v>387</v>
      </c>
      <c r="U16" s="155">
        <f t="shared" si="8"/>
        <v>387</v>
      </c>
      <c r="V16" s="93"/>
      <c r="W16" s="93">
        <f t="shared" si="8"/>
        <v>806.2</v>
      </c>
      <c r="X16" s="93"/>
      <c r="Y16" s="93"/>
      <c r="Z16" s="93">
        <f t="shared" si="8"/>
        <v>1238</v>
      </c>
      <c r="AA16" s="93"/>
      <c r="AB16" s="93"/>
      <c r="AC16" s="93">
        <f t="shared" si="8"/>
        <v>0</v>
      </c>
      <c r="AD16" s="93"/>
      <c r="AE16" s="93"/>
      <c r="AF16" s="93">
        <f t="shared" si="8"/>
        <v>10</v>
      </c>
      <c r="AG16" s="93"/>
      <c r="AH16" s="93"/>
      <c r="AI16" s="93">
        <f t="shared" si="8"/>
        <v>0</v>
      </c>
      <c r="AJ16" s="93"/>
      <c r="AK16" s="93"/>
      <c r="AL16" s="93">
        <f t="shared" si="8"/>
        <v>20</v>
      </c>
      <c r="AM16" s="93"/>
      <c r="AN16" s="93"/>
      <c r="AO16" s="93">
        <f t="shared" si="8"/>
        <v>5372.232</v>
      </c>
      <c r="AP16" s="155"/>
      <c r="AQ16" s="94"/>
      <c r="AS16" s="103"/>
    </row>
    <row r="17" spans="1:45" s="102" customFormat="1">
      <c r="A17" s="355"/>
      <c r="B17" s="356"/>
      <c r="C17" s="357"/>
      <c r="D17" s="92" t="s">
        <v>27</v>
      </c>
      <c r="E17" s="93">
        <f t="shared" ref="E17:F18" si="9">SUM(H17,K17,N17,Q17,T17,W17,Z17,AC17,AF17,AI17,AL17,AO17)</f>
        <v>8516.8320000000003</v>
      </c>
      <c r="F17" s="93">
        <f t="shared" si="9"/>
        <v>1106.5</v>
      </c>
      <c r="G17" s="93">
        <f>F17/E17*100</f>
        <v>12.991920000300579</v>
      </c>
      <c r="H17" s="93">
        <f>SUM(H24,H80,H83,H85,H87,H103,H89,)</f>
        <v>0</v>
      </c>
      <c r="I17" s="93">
        <f>SUM(I24,I80,I83,I85,I87,I103,I89,)</f>
        <v>0</v>
      </c>
      <c r="J17" s="93"/>
      <c r="K17" s="93">
        <f>SUM(K24,K80,K83,K85,K87,K103,K89,)</f>
        <v>700</v>
      </c>
      <c r="L17" s="93">
        <f>SUM(L24,L80,L83,L85,L87,L103,L89,)</f>
        <v>700</v>
      </c>
      <c r="M17" s="94">
        <v>100</v>
      </c>
      <c r="N17" s="93">
        <f>SUM(N24,N80,N83,N85,N87,N103,N89,)</f>
        <v>19.5</v>
      </c>
      <c r="O17" s="93">
        <f>SUM(O24,O80,O83,O85,O87,O103,O89,)</f>
        <v>19.5</v>
      </c>
      <c r="P17" s="93">
        <f>SUM(P24,P80,P83,P85,P87,P103,P89,)</f>
        <v>100</v>
      </c>
      <c r="Q17" s="93">
        <f>SUM(Q24,Q80,Q83,Q85,Q87,Q103,Q89,)</f>
        <v>0</v>
      </c>
      <c r="R17" s="93">
        <v>0</v>
      </c>
      <c r="S17" s="93"/>
      <c r="T17" s="155">
        <f>SUM(T24,T80,T83,T85,T87,T103,T89,)</f>
        <v>387</v>
      </c>
      <c r="U17" s="155">
        <f>SUM(U24,U80,U83,U85,U87,U103,U89,)</f>
        <v>387</v>
      </c>
      <c r="V17" s="93"/>
      <c r="W17" s="93">
        <f>SUM(W24,W80,W83,W85,W87,W103,W89,)</f>
        <v>770.1</v>
      </c>
      <c r="X17" s="93"/>
      <c r="Y17" s="93"/>
      <c r="Z17" s="93">
        <f>SUM(Z24,Z80,Z83,Z85,Z87,Z103,Z89,)</f>
        <v>1238</v>
      </c>
      <c r="AA17" s="93"/>
      <c r="AB17" s="93"/>
      <c r="AC17" s="93">
        <f>SUM(AC24,AC80,AC83,AC85,AC87,AC103,AC89,)</f>
        <v>0</v>
      </c>
      <c r="AD17" s="93"/>
      <c r="AE17" s="93"/>
      <c r="AF17" s="93">
        <f>SUM(AF24,AF80,AF83,AF85,AF87,AF103,AF89,)</f>
        <v>10</v>
      </c>
      <c r="AG17" s="93"/>
      <c r="AH17" s="93"/>
      <c r="AI17" s="93">
        <f>SUM(AI24,AI80,AI83,AI85,AI87,AI103,AI89,)</f>
        <v>0</v>
      </c>
      <c r="AJ17" s="93"/>
      <c r="AK17" s="93"/>
      <c r="AL17" s="93">
        <f>SUM(AL24,AL80,AL83,AL85,AL87,AL103,AL89,)</f>
        <v>20</v>
      </c>
      <c r="AM17" s="93"/>
      <c r="AN17" s="93"/>
      <c r="AO17" s="93">
        <f>SUM(AO24,AO80,AO83,AO85,AO87,AO103,AO89,)</f>
        <v>5372.232</v>
      </c>
      <c r="AP17" s="155"/>
      <c r="AQ17" s="94"/>
      <c r="AS17" s="103"/>
    </row>
    <row r="18" spans="1:45" s="69" customFormat="1">
      <c r="A18" s="355"/>
      <c r="B18" s="356"/>
      <c r="C18" s="357"/>
      <c r="D18" s="47" t="s">
        <v>110</v>
      </c>
      <c r="E18" s="93">
        <f t="shared" si="9"/>
        <v>36.1</v>
      </c>
      <c r="F18" s="93">
        <f t="shared" si="9"/>
        <v>0</v>
      </c>
      <c r="G18" s="93"/>
      <c r="H18" s="44">
        <f>SUM(H59)</f>
        <v>0</v>
      </c>
      <c r="I18" s="44">
        <f>SUM(I59)</f>
        <v>0</v>
      </c>
      <c r="J18" s="44"/>
      <c r="K18" s="44">
        <f t="shared" ref="K18:AO18" si="10">SUM(K59)</f>
        <v>0</v>
      </c>
      <c r="L18" s="44">
        <f t="shared" si="10"/>
        <v>0</v>
      </c>
      <c r="M18" s="44"/>
      <c r="N18" s="44">
        <f t="shared" si="10"/>
        <v>0</v>
      </c>
      <c r="O18" s="44">
        <v>0</v>
      </c>
      <c r="P18" s="44"/>
      <c r="Q18" s="44">
        <f t="shared" si="10"/>
        <v>0</v>
      </c>
      <c r="R18" s="44">
        <v>0</v>
      </c>
      <c r="S18" s="44"/>
      <c r="T18" s="44">
        <f t="shared" si="10"/>
        <v>0</v>
      </c>
      <c r="U18" s="44">
        <v>0</v>
      </c>
      <c r="V18" s="44"/>
      <c r="W18" s="44">
        <f t="shared" si="10"/>
        <v>36.1</v>
      </c>
      <c r="X18" s="44"/>
      <c r="Y18" s="44"/>
      <c r="Z18" s="44">
        <f t="shared" si="10"/>
        <v>0</v>
      </c>
      <c r="AA18" s="44"/>
      <c r="AB18" s="44"/>
      <c r="AC18" s="44">
        <f t="shared" si="10"/>
        <v>0</v>
      </c>
      <c r="AD18" s="44"/>
      <c r="AE18" s="44"/>
      <c r="AF18" s="44">
        <f t="shared" si="10"/>
        <v>0</v>
      </c>
      <c r="AG18" s="44"/>
      <c r="AH18" s="44"/>
      <c r="AI18" s="44">
        <f t="shared" si="10"/>
        <v>0</v>
      </c>
      <c r="AJ18" s="44"/>
      <c r="AK18" s="44"/>
      <c r="AL18" s="44">
        <f t="shared" si="10"/>
        <v>0</v>
      </c>
      <c r="AM18" s="44"/>
      <c r="AN18" s="44"/>
      <c r="AO18" s="44">
        <f t="shared" si="10"/>
        <v>0</v>
      </c>
      <c r="AP18" s="50"/>
      <c r="AQ18" s="50"/>
      <c r="AS18" s="46"/>
    </row>
    <row r="19" spans="1:45" s="69" customFormat="1" ht="63">
      <c r="A19" s="358"/>
      <c r="B19" s="359"/>
      <c r="C19" s="360"/>
      <c r="D19" s="51" t="s">
        <v>118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50"/>
      <c r="AQ19" s="50"/>
      <c r="AS19" s="46"/>
    </row>
    <row r="20" spans="1:45" s="69" customFormat="1" ht="24.75" customHeight="1">
      <c r="A20" s="334" t="s">
        <v>70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50"/>
      <c r="AQ20" s="50"/>
      <c r="AS20" s="46"/>
    </row>
    <row r="21" spans="1:45" s="69" customFormat="1" ht="24" hidden="1" customHeight="1">
      <c r="A21" s="310" t="s">
        <v>34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68"/>
      <c r="AS21" s="46"/>
    </row>
    <row r="22" spans="1:45" s="69" customFormat="1" ht="53.25" hidden="1" customHeight="1">
      <c r="A22" s="52" t="s">
        <v>46</v>
      </c>
      <c r="B22" s="53"/>
      <c r="C22" s="53"/>
      <c r="D22" s="52"/>
      <c r="E22" s="90"/>
      <c r="F22" s="90"/>
      <c r="G22" s="90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63"/>
      <c r="S22" s="163"/>
      <c r="T22" s="52"/>
      <c r="U22" s="52"/>
      <c r="V22" s="52"/>
      <c r="W22" s="52"/>
      <c r="X22" s="52"/>
      <c r="Y22" s="52"/>
      <c r="Z22" s="177"/>
      <c r="AA22" s="177"/>
      <c r="AB22" s="52"/>
      <c r="AC22" s="52"/>
      <c r="AD22" s="52"/>
      <c r="AE22" s="52"/>
      <c r="AF22" s="52"/>
      <c r="AG22" s="81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46"/>
    </row>
    <row r="23" spans="1:45" s="111" customFormat="1" ht="53.25" customHeight="1">
      <c r="A23" s="339" t="s">
        <v>17</v>
      </c>
      <c r="B23" s="312" t="s">
        <v>114</v>
      </c>
      <c r="C23" s="312" t="s">
        <v>71</v>
      </c>
      <c r="D23" s="114" t="s">
        <v>18</v>
      </c>
      <c r="E23" s="111">
        <f>H23+K23+N23+Q23+T23+W23+Z23+AC23+AF23+AI23+AL23+AO23</f>
        <v>197.6</v>
      </c>
      <c r="F23" s="111">
        <f>I23+L23+O23+R23+U23+X23+AA23+AD23+AG23+AJ23+AM23+AP23</f>
        <v>167.6</v>
      </c>
      <c r="G23" s="153">
        <f>F23*100/E23</f>
        <v>84.817813765182194</v>
      </c>
      <c r="H23" s="111">
        <f t="shared" ref="H23:AL23" si="11">H49</f>
        <v>0</v>
      </c>
      <c r="I23" s="111">
        <f t="shared" ref="I23" si="12">I49</f>
        <v>0</v>
      </c>
      <c r="K23" s="111">
        <f t="shared" si="11"/>
        <v>0</v>
      </c>
      <c r="L23" s="111">
        <v>0</v>
      </c>
      <c r="N23" s="111">
        <f t="shared" si="11"/>
        <v>19.5</v>
      </c>
      <c r="O23" s="111">
        <f>O30+O32+O35+O38+O41</f>
        <v>19.5</v>
      </c>
      <c r="P23" s="116">
        <v>100</v>
      </c>
      <c r="Q23" s="111">
        <f t="shared" si="11"/>
        <v>0</v>
      </c>
      <c r="S23" s="112"/>
      <c r="T23" s="111">
        <f t="shared" si="11"/>
        <v>148.1</v>
      </c>
      <c r="U23" s="111">
        <f>U24</f>
        <v>148.1</v>
      </c>
      <c r="W23" s="111">
        <f t="shared" ref="W23" si="13">W24</f>
        <v>0</v>
      </c>
      <c r="Y23" s="116"/>
      <c r="Z23" s="111">
        <f t="shared" si="11"/>
        <v>0</v>
      </c>
      <c r="AC23" s="111">
        <f t="shared" si="11"/>
        <v>0</v>
      </c>
      <c r="AF23" s="111">
        <f>AF49</f>
        <v>10</v>
      </c>
      <c r="AI23" s="111">
        <f t="shared" ref="AI23" si="14">AI49</f>
        <v>0</v>
      </c>
      <c r="AL23" s="111">
        <f t="shared" si="11"/>
        <v>20</v>
      </c>
      <c r="AN23" s="116"/>
      <c r="AO23" s="111">
        <f>AO49</f>
        <v>0</v>
      </c>
      <c r="AQ23" s="117"/>
      <c r="AR23" s="117"/>
      <c r="AS23" s="118"/>
    </row>
    <row r="24" spans="1:45" s="102" customFormat="1" ht="53.25" customHeight="1">
      <c r="A24" s="339"/>
      <c r="B24" s="312"/>
      <c r="C24" s="312"/>
      <c r="D24" s="92" t="s">
        <v>27</v>
      </c>
      <c r="E24" s="102">
        <f>SUM(E31,E33,E36,E39,E45,E27,E29,E48)</f>
        <v>197.6</v>
      </c>
      <c r="F24" s="102">
        <f>SUM(F31,F33,F36,F39,F45,F27,F29,F48)</f>
        <v>167.6</v>
      </c>
      <c r="G24" s="153">
        <f>F24*100/E24</f>
        <v>84.817813765182194</v>
      </c>
      <c r="H24" s="102">
        <f>SUM(H23)</f>
        <v>0</v>
      </c>
      <c r="I24" s="102">
        <f>SUM(I23)</f>
        <v>0</v>
      </c>
      <c r="K24" s="102">
        <f t="shared" ref="K24:AL24" si="15">SUM(K23)</f>
        <v>0</v>
      </c>
      <c r="L24" s="102">
        <v>0</v>
      </c>
      <c r="N24" s="102">
        <f t="shared" si="15"/>
        <v>19.5</v>
      </c>
      <c r="O24" s="111">
        <f>O23</f>
        <v>19.5</v>
      </c>
      <c r="P24" s="119">
        <v>100</v>
      </c>
      <c r="Q24" s="102">
        <f t="shared" si="15"/>
        <v>0</v>
      </c>
      <c r="S24" s="113"/>
      <c r="T24" s="102">
        <f>SUM(T27,T29,T31,T33,T37,T39,T45,)</f>
        <v>148.1</v>
      </c>
      <c r="U24" s="102">
        <f>SUM(U27,U29,U31,U33,U37,U39,U45,)</f>
        <v>148.1</v>
      </c>
      <c r="W24" s="102">
        <f>SUM(W27,W29,W31,W33,W37,W39,W45,)</f>
        <v>0</v>
      </c>
      <c r="Y24" s="116"/>
      <c r="Z24" s="102">
        <f t="shared" si="15"/>
        <v>0</v>
      </c>
      <c r="AC24" s="102">
        <f t="shared" si="15"/>
        <v>0</v>
      </c>
      <c r="AF24" s="102">
        <f t="shared" si="15"/>
        <v>10</v>
      </c>
      <c r="AI24" s="102">
        <f t="shared" si="15"/>
        <v>0</v>
      </c>
      <c r="AL24" s="102">
        <f t="shared" si="15"/>
        <v>20</v>
      </c>
      <c r="AN24" s="119"/>
      <c r="AO24" s="102">
        <f>SUM(AO23)</f>
        <v>0</v>
      </c>
      <c r="AQ24" s="110"/>
      <c r="AR24" s="110"/>
      <c r="AS24" s="103"/>
    </row>
    <row r="25" spans="1:45" s="69" customFormat="1" ht="170.25" customHeight="1">
      <c r="A25" s="339"/>
      <c r="B25" s="312"/>
      <c r="C25" s="312"/>
      <c r="D25" s="47" t="s">
        <v>28</v>
      </c>
      <c r="E25" s="83"/>
      <c r="F25" s="83"/>
      <c r="G25" s="83"/>
      <c r="I25" s="249"/>
      <c r="N25" s="256"/>
      <c r="O25" s="256"/>
      <c r="Q25" s="149"/>
      <c r="R25" s="165"/>
      <c r="S25" s="165"/>
      <c r="Z25" s="179"/>
      <c r="AA25" s="179"/>
      <c r="AG25" s="83"/>
      <c r="AQ25" s="52"/>
      <c r="AR25" s="52"/>
      <c r="AS25" s="46"/>
    </row>
    <row r="26" spans="1:45" s="56" customFormat="1" ht="170.25" customHeight="1">
      <c r="A26" s="277" t="s">
        <v>119</v>
      </c>
      <c r="B26" s="305" t="s">
        <v>120</v>
      </c>
      <c r="C26" s="305" t="s">
        <v>51</v>
      </c>
      <c r="D26" s="269" t="s">
        <v>18</v>
      </c>
      <c r="E26" s="82">
        <f t="shared" ref="E26:F30" si="16">SUM(H26,K26,N26,Q26,T26,W26,Z26,AC26,AF26,AI26,AL26,AO26)</f>
        <v>0</v>
      </c>
      <c r="F26" s="83"/>
      <c r="G26" s="83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0"/>
      <c r="S26" s="270"/>
      <c r="T26" s="271"/>
      <c r="U26" s="271"/>
      <c r="V26" s="271"/>
      <c r="W26" s="271"/>
      <c r="X26" s="271"/>
      <c r="Y26" s="271"/>
      <c r="Z26" s="179"/>
      <c r="AA26" s="179"/>
      <c r="AB26" s="271"/>
      <c r="AC26" s="271"/>
      <c r="AD26" s="271"/>
      <c r="AE26" s="271"/>
      <c r="AF26" s="271"/>
      <c r="AG26" s="83"/>
      <c r="AH26" s="271"/>
      <c r="AI26" s="271"/>
      <c r="AJ26" s="271"/>
      <c r="AK26" s="271"/>
      <c r="AL26" s="271">
        <f>AL27</f>
        <v>0</v>
      </c>
      <c r="AM26" s="271"/>
      <c r="AN26" s="271"/>
      <c r="AO26" s="271"/>
      <c r="AP26" s="271"/>
      <c r="AQ26" s="52"/>
      <c r="AR26" s="276"/>
      <c r="AS26" s="55"/>
    </row>
    <row r="27" spans="1:45" s="56" customFormat="1" ht="170.25" customHeight="1">
      <c r="B27" s="306"/>
      <c r="C27" s="306"/>
      <c r="D27" s="269" t="s">
        <v>27</v>
      </c>
      <c r="E27" s="82">
        <f t="shared" si="16"/>
        <v>0</v>
      </c>
      <c r="F27" s="83"/>
      <c r="G27" s="83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0"/>
      <c r="S27" s="270"/>
      <c r="T27" s="271"/>
      <c r="U27" s="271"/>
      <c r="V27" s="271"/>
      <c r="W27" s="271"/>
      <c r="X27" s="271"/>
      <c r="Y27" s="271"/>
      <c r="Z27" s="179"/>
      <c r="AA27" s="179"/>
      <c r="AB27" s="271"/>
      <c r="AC27" s="271"/>
      <c r="AD27" s="271"/>
      <c r="AE27" s="271"/>
      <c r="AF27" s="271"/>
      <c r="AG27" s="83"/>
      <c r="AH27" s="271"/>
      <c r="AI27" s="271"/>
      <c r="AJ27" s="271"/>
      <c r="AK27" s="271"/>
      <c r="AL27" s="271">
        <v>0</v>
      </c>
      <c r="AM27" s="271"/>
      <c r="AN27" s="271"/>
      <c r="AO27" s="271"/>
      <c r="AP27" s="271"/>
      <c r="AQ27" s="52"/>
      <c r="AR27" s="276"/>
      <c r="AS27" s="55"/>
    </row>
    <row r="28" spans="1:45" s="56" customFormat="1" ht="170.25" customHeight="1">
      <c r="A28" s="278" t="s">
        <v>121</v>
      </c>
      <c r="B28" s="305" t="s">
        <v>122</v>
      </c>
      <c r="C28" s="268" t="s">
        <v>51</v>
      </c>
      <c r="D28" s="269" t="s">
        <v>18</v>
      </c>
      <c r="E28" s="82">
        <f t="shared" si="16"/>
        <v>0</v>
      </c>
      <c r="F28" s="83"/>
      <c r="G28" s="83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0"/>
      <c r="S28" s="270"/>
      <c r="T28" s="271">
        <f>T29</f>
        <v>0</v>
      </c>
      <c r="U28" s="271">
        <v>0</v>
      </c>
      <c r="V28" s="271"/>
      <c r="W28" s="271"/>
      <c r="X28" s="271"/>
      <c r="Y28" s="271"/>
      <c r="Z28" s="179"/>
      <c r="AA28" s="179"/>
      <c r="AB28" s="271"/>
      <c r="AC28" s="271"/>
      <c r="AD28" s="271"/>
      <c r="AE28" s="271"/>
      <c r="AF28" s="271"/>
      <c r="AG28" s="83"/>
      <c r="AH28" s="271"/>
      <c r="AI28" s="271">
        <f>AI29</f>
        <v>0</v>
      </c>
      <c r="AJ28" s="271"/>
      <c r="AK28" s="271"/>
      <c r="AL28" s="271"/>
      <c r="AM28" s="271"/>
      <c r="AN28" s="271"/>
      <c r="AO28" s="271">
        <f>AO29</f>
        <v>0</v>
      </c>
      <c r="AP28" s="271"/>
      <c r="AQ28" s="52"/>
      <c r="AR28" s="276"/>
      <c r="AS28" s="55"/>
    </row>
    <row r="29" spans="1:45" s="56" customFormat="1" ht="170.25" customHeight="1">
      <c r="A29" s="278"/>
      <c r="B29" s="306"/>
      <c r="C29" s="268"/>
      <c r="D29" s="269" t="s">
        <v>27</v>
      </c>
      <c r="E29" s="82">
        <f t="shared" si="16"/>
        <v>0</v>
      </c>
      <c r="F29" s="83"/>
      <c r="G29" s="83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0"/>
      <c r="S29" s="270"/>
      <c r="T29" s="271">
        <v>0</v>
      </c>
      <c r="U29" s="271">
        <v>0</v>
      </c>
      <c r="V29" s="271"/>
      <c r="W29" s="271"/>
      <c r="X29" s="271"/>
      <c r="Y29" s="271"/>
      <c r="Z29" s="179"/>
      <c r="AA29" s="179"/>
      <c r="AB29" s="271"/>
      <c r="AC29" s="271"/>
      <c r="AD29" s="271"/>
      <c r="AE29" s="271"/>
      <c r="AF29" s="271"/>
      <c r="AG29" s="83"/>
      <c r="AH29" s="271"/>
      <c r="AI29" s="271">
        <v>0</v>
      </c>
      <c r="AJ29" s="271"/>
      <c r="AK29" s="271"/>
      <c r="AL29" s="271"/>
      <c r="AM29" s="271"/>
      <c r="AN29" s="271"/>
      <c r="AO29" s="271">
        <v>0</v>
      </c>
      <c r="AP29" s="271"/>
      <c r="AQ29" s="52"/>
      <c r="AR29" s="276"/>
      <c r="AS29" s="55"/>
    </row>
    <row r="30" spans="1:45" s="56" customFormat="1" ht="45" customHeight="1">
      <c r="A30" s="305" t="s">
        <v>94</v>
      </c>
      <c r="B30" s="305" t="s">
        <v>95</v>
      </c>
      <c r="C30" s="305" t="s">
        <v>96</v>
      </c>
      <c r="D30" s="186" t="s">
        <v>18</v>
      </c>
      <c r="E30" s="82">
        <f t="shared" si="16"/>
        <v>100</v>
      </c>
      <c r="F30" s="82">
        <f t="shared" si="16"/>
        <v>100</v>
      </c>
      <c r="G30" s="286">
        <v>100</v>
      </c>
      <c r="H30" s="187">
        <v>0</v>
      </c>
      <c r="I30" s="249">
        <v>0</v>
      </c>
      <c r="J30" s="187"/>
      <c r="K30" s="187">
        <v>0</v>
      </c>
      <c r="L30" s="187">
        <v>0</v>
      </c>
      <c r="M30" s="187"/>
      <c r="N30" s="256">
        <v>0</v>
      </c>
      <c r="O30" s="256">
        <v>0</v>
      </c>
      <c r="P30" s="187"/>
      <c r="Q30" s="187">
        <v>0</v>
      </c>
      <c r="R30" s="165">
        <v>0</v>
      </c>
      <c r="S30" s="165"/>
      <c r="T30" s="187">
        <v>100</v>
      </c>
      <c r="U30" s="187">
        <v>100</v>
      </c>
      <c r="V30" s="73">
        <v>100</v>
      </c>
      <c r="W30" s="187"/>
      <c r="X30" s="187"/>
      <c r="Y30" s="187"/>
      <c r="Z30" s="179"/>
      <c r="AA30" s="179"/>
      <c r="AB30" s="187"/>
      <c r="AC30" s="187"/>
      <c r="AD30" s="187"/>
      <c r="AE30" s="187"/>
      <c r="AF30" s="187"/>
      <c r="AG30" s="83"/>
      <c r="AH30" s="187"/>
      <c r="AI30" s="187"/>
      <c r="AJ30" s="187"/>
      <c r="AK30" s="187"/>
      <c r="AL30" s="271"/>
      <c r="AM30" s="187"/>
      <c r="AN30" s="187"/>
      <c r="AO30" s="187"/>
      <c r="AP30" s="187"/>
      <c r="AQ30" s="52"/>
      <c r="AR30" s="297"/>
      <c r="AS30" s="55"/>
    </row>
    <row r="31" spans="1:45" s="56" customFormat="1" ht="123" customHeight="1">
      <c r="A31" s="335"/>
      <c r="B31" s="306"/>
      <c r="C31" s="306"/>
      <c r="D31" s="186" t="s">
        <v>27</v>
      </c>
      <c r="E31" s="82">
        <v>100</v>
      </c>
      <c r="F31" s="82">
        <f t="shared" ref="E31:F33" si="17">SUM(I31,L31,O31,R31,U31,X31,AA31,AD31,AG31,AJ31,AM31,AP31)</f>
        <v>100</v>
      </c>
      <c r="G31" s="286">
        <v>100</v>
      </c>
      <c r="H31" s="187">
        <v>0</v>
      </c>
      <c r="I31" s="249">
        <v>0</v>
      </c>
      <c r="J31" s="187"/>
      <c r="K31" s="187">
        <v>0</v>
      </c>
      <c r="L31" s="187">
        <v>0</v>
      </c>
      <c r="M31" s="187"/>
      <c r="N31" s="256">
        <v>0</v>
      </c>
      <c r="O31" s="256">
        <v>0</v>
      </c>
      <c r="P31" s="187"/>
      <c r="Q31" s="187">
        <v>0</v>
      </c>
      <c r="R31" s="165">
        <v>0</v>
      </c>
      <c r="S31" s="165"/>
      <c r="T31" s="187">
        <v>100</v>
      </c>
      <c r="U31" s="187">
        <v>100</v>
      </c>
      <c r="V31" s="73">
        <v>100</v>
      </c>
      <c r="W31" s="187"/>
      <c r="X31" s="187"/>
      <c r="Y31" s="187"/>
      <c r="Z31" s="179"/>
      <c r="AA31" s="179"/>
      <c r="AB31" s="187"/>
      <c r="AC31" s="187"/>
      <c r="AD31" s="187"/>
      <c r="AE31" s="187"/>
      <c r="AF31" s="187"/>
      <c r="AG31" s="83"/>
      <c r="AH31" s="187"/>
      <c r="AI31" s="187"/>
      <c r="AJ31" s="187"/>
      <c r="AK31" s="187"/>
      <c r="AL31" s="187"/>
      <c r="AM31" s="187"/>
      <c r="AN31" s="187"/>
      <c r="AO31" s="187"/>
      <c r="AP31" s="187"/>
      <c r="AQ31" s="52"/>
      <c r="AR31" s="299"/>
      <c r="AS31" s="55"/>
    </row>
    <row r="32" spans="1:45" s="56" customFormat="1" ht="20.25" customHeight="1">
      <c r="A32" s="336" t="s">
        <v>104</v>
      </c>
      <c r="B32" s="310" t="s">
        <v>84</v>
      </c>
      <c r="C32" s="310" t="s">
        <v>51</v>
      </c>
      <c r="D32" s="68" t="s">
        <v>18</v>
      </c>
      <c r="E32" s="82">
        <f t="shared" si="17"/>
        <v>40</v>
      </c>
      <c r="F32" s="82">
        <f t="shared" si="17"/>
        <v>20</v>
      </c>
      <c r="G32" s="156">
        <f>F32*100/E32</f>
        <v>50</v>
      </c>
      <c r="H32" s="69">
        <v>0</v>
      </c>
      <c r="I32" s="249">
        <v>0</v>
      </c>
      <c r="J32" s="69"/>
      <c r="K32" s="251">
        <v>0</v>
      </c>
      <c r="L32" s="251">
        <v>0</v>
      </c>
      <c r="M32" s="69"/>
      <c r="N32" s="256">
        <v>10</v>
      </c>
      <c r="O32" s="256">
        <v>10</v>
      </c>
      <c r="P32" s="73">
        <v>100</v>
      </c>
      <c r="Q32" s="54">
        <v>0</v>
      </c>
      <c r="R32" s="164">
        <v>0</v>
      </c>
      <c r="S32" s="164"/>
      <c r="T32" s="54">
        <v>10</v>
      </c>
      <c r="U32" s="54">
        <v>10</v>
      </c>
      <c r="V32" s="72">
        <v>100</v>
      </c>
      <c r="W32" s="54">
        <v>0</v>
      </c>
      <c r="X32" s="54"/>
      <c r="Y32" s="72"/>
      <c r="Z32" s="178"/>
      <c r="AA32" s="178"/>
      <c r="AB32" s="54"/>
      <c r="AC32" s="54"/>
      <c r="AD32" s="54"/>
      <c r="AE32" s="54"/>
      <c r="AF32" s="54">
        <v>10</v>
      </c>
      <c r="AG32" s="82"/>
      <c r="AH32" s="72"/>
      <c r="AI32" s="54"/>
      <c r="AJ32" s="54"/>
      <c r="AK32" s="54"/>
      <c r="AL32" s="54">
        <v>10</v>
      </c>
      <c r="AM32" s="214"/>
      <c r="AN32" s="72"/>
      <c r="AO32" s="54"/>
      <c r="AP32" s="69"/>
      <c r="AQ32" s="69"/>
      <c r="AR32" s="69"/>
      <c r="AS32" s="55"/>
    </row>
    <row r="33" spans="1:108" s="56" customFormat="1" ht="42" customHeight="1">
      <c r="A33" s="336"/>
      <c r="B33" s="310"/>
      <c r="C33" s="310"/>
      <c r="D33" s="68" t="s">
        <v>27</v>
      </c>
      <c r="E33" s="82">
        <f t="shared" si="17"/>
        <v>40</v>
      </c>
      <c r="F33" s="82">
        <f t="shared" si="17"/>
        <v>20</v>
      </c>
      <c r="G33" s="156">
        <f t="shared" ref="G33:G45" si="18">F33*100/E33</f>
        <v>50</v>
      </c>
      <c r="H33" s="69">
        <v>0</v>
      </c>
      <c r="I33" s="249">
        <v>0</v>
      </c>
      <c r="J33" s="69"/>
      <c r="K33" s="251">
        <v>0</v>
      </c>
      <c r="L33" s="251">
        <v>0</v>
      </c>
      <c r="M33" s="69"/>
      <c r="N33" s="256">
        <v>10</v>
      </c>
      <c r="O33" s="256">
        <v>10</v>
      </c>
      <c r="P33" s="73">
        <v>100</v>
      </c>
      <c r="Q33" s="54">
        <v>0</v>
      </c>
      <c r="R33" s="164">
        <v>0</v>
      </c>
      <c r="S33" s="164"/>
      <c r="T33" s="54">
        <v>10</v>
      </c>
      <c r="U33" s="54">
        <v>10</v>
      </c>
      <c r="V33" s="72">
        <v>100</v>
      </c>
      <c r="W33" s="54">
        <v>0</v>
      </c>
      <c r="X33" s="54"/>
      <c r="Y33" s="72"/>
      <c r="Z33" s="178"/>
      <c r="AA33" s="178"/>
      <c r="AB33" s="54"/>
      <c r="AC33" s="54"/>
      <c r="AD33" s="54"/>
      <c r="AE33" s="54"/>
      <c r="AF33" s="54">
        <v>10</v>
      </c>
      <c r="AG33" s="82"/>
      <c r="AH33" s="72"/>
      <c r="AI33" s="54"/>
      <c r="AJ33" s="54"/>
      <c r="AK33" s="54"/>
      <c r="AL33" s="54">
        <v>10</v>
      </c>
      <c r="AM33" s="214"/>
      <c r="AN33" s="72"/>
      <c r="AO33" s="54"/>
      <c r="AP33" s="69"/>
      <c r="AQ33" s="69"/>
      <c r="AR33" s="69"/>
      <c r="AS33" s="55"/>
    </row>
    <row r="34" spans="1:108" s="69" customFormat="1" ht="77.25" customHeight="1">
      <c r="A34" s="336"/>
      <c r="B34" s="310"/>
      <c r="C34" s="310"/>
      <c r="D34" s="47" t="s">
        <v>28</v>
      </c>
      <c r="E34" s="82"/>
      <c r="F34" s="82"/>
      <c r="G34" s="156"/>
      <c r="I34" s="249"/>
      <c r="K34" s="251"/>
      <c r="L34" s="251"/>
      <c r="N34" s="256"/>
      <c r="O34" s="256"/>
      <c r="Q34" s="149"/>
      <c r="R34" s="165"/>
      <c r="S34" s="165"/>
      <c r="Z34" s="179"/>
      <c r="AA34" s="179"/>
      <c r="AG34" s="83"/>
      <c r="AN34" s="73"/>
      <c r="AS34" s="46"/>
    </row>
    <row r="35" spans="1:108" s="69" customFormat="1" ht="31.5" customHeight="1">
      <c r="A35" s="336" t="s">
        <v>105</v>
      </c>
      <c r="B35" s="310" t="s">
        <v>44</v>
      </c>
      <c r="C35" s="310" t="s">
        <v>51</v>
      </c>
      <c r="D35" s="68" t="s">
        <v>18</v>
      </c>
      <c r="E35" s="82">
        <f>SUM(H35,K35,N35,Q35,T35,W35,Z35,AC35,AF35,AI35,AL35,AO35)</f>
        <v>10</v>
      </c>
      <c r="F35" s="82">
        <f>SUM(I35,L35,O35,R35,U35,X35,AA35,AD35,AG35,AJ35,AM35,AP35)</f>
        <v>0</v>
      </c>
      <c r="G35" s="156"/>
      <c r="H35" s="69">
        <v>0</v>
      </c>
      <c r="I35" s="249">
        <v>0</v>
      </c>
      <c r="K35" s="251">
        <v>0</v>
      </c>
      <c r="L35" s="251">
        <v>0</v>
      </c>
      <c r="N35" s="256">
        <v>0</v>
      </c>
      <c r="O35" s="256">
        <v>0</v>
      </c>
      <c r="Q35" s="54">
        <v>0</v>
      </c>
      <c r="R35" s="164">
        <v>0</v>
      </c>
      <c r="S35" s="164"/>
      <c r="T35" s="54">
        <v>0</v>
      </c>
      <c r="U35" s="54">
        <v>0</v>
      </c>
      <c r="V35" s="54"/>
      <c r="W35" s="54"/>
      <c r="X35" s="54"/>
      <c r="Y35" s="54"/>
      <c r="Z35" s="178"/>
      <c r="AA35" s="178"/>
      <c r="AB35" s="54"/>
      <c r="AC35" s="54">
        <v>0</v>
      </c>
      <c r="AD35" s="54"/>
      <c r="AE35" s="54"/>
      <c r="AF35" s="54"/>
      <c r="AG35" s="82"/>
      <c r="AH35" s="54"/>
      <c r="AI35" s="54"/>
      <c r="AJ35" s="54"/>
      <c r="AK35" s="54"/>
      <c r="AL35" s="54">
        <v>10</v>
      </c>
      <c r="AM35" s="214"/>
      <c r="AN35" s="72"/>
      <c r="AO35" s="54"/>
      <c r="AS35" s="46"/>
    </row>
    <row r="36" spans="1:108" s="69" customFormat="1" ht="36.75" customHeight="1">
      <c r="A36" s="336"/>
      <c r="B36" s="310"/>
      <c r="C36" s="310"/>
      <c r="D36" s="68" t="s">
        <v>27</v>
      </c>
      <c r="E36" s="82">
        <f>SUM(H36,K36,N36,Q36,T36,W36,Z36,AC36,AF36,AI36,AL36,AO36)</f>
        <v>10</v>
      </c>
      <c r="F36" s="82">
        <f>SUM(I36,L36,O36,R36,U36,X36,AA36,AD36,AG36,AJ36,AM36,AP36)</f>
        <v>0</v>
      </c>
      <c r="G36" s="156"/>
      <c r="H36" s="69">
        <v>0</v>
      </c>
      <c r="I36" s="249">
        <v>0</v>
      </c>
      <c r="K36" s="251">
        <v>0</v>
      </c>
      <c r="L36" s="251">
        <v>0</v>
      </c>
      <c r="N36" s="256">
        <v>0</v>
      </c>
      <c r="O36" s="256">
        <v>0</v>
      </c>
      <c r="Q36" s="54">
        <v>0</v>
      </c>
      <c r="R36" s="164">
        <v>0</v>
      </c>
      <c r="S36" s="164"/>
      <c r="T36" s="54">
        <v>0</v>
      </c>
      <c r="U36" s="54">
        <v>0</v>
      </c>
      <c r="V36" s="54"/>
      <c r="W36" s="54"/>
      <c r="X36" s="54"/>
      <c r="Y36" s="54"/>
      <c r="Z36" s="178"/>
      <c r="AA36" s="178"/>
      <c r="AB36" s="54"/>
      <c r="AC36" s="54">
        <v>0</v>
      </c>
      <c r="AD36" s="54"/>
      <c r="AE36" s="54"/>
      <c r="AF36" s="54"/>
      <c r="AG36" s="82"/>
      <c r="AH36" s="54"/>
      <c r="AI36" s="54"/>
      <c r="AJ36" s="54"/>
      <c r="AK36" s="54"/>
      <c r="AL36" s="54">
        <v>10</v>
      </c>
      <c r="AM36" s="214"/>
      <c r="AN36" s="72"/>
      <c r="AO36" s="54"/>
      <c r="AS36" s="46"/>
    </row>
    <row r="37" spans="1:108" s="69" customFormat="1" ht="93.75" customHeight="1">
      <c r="A37" s="336"/>
      <c r="B37" s="310"/>
      <c r="C37" s="310"/>
      <c r="D37" s="47" t="s">
        <v>28</v>
      </c>
      <c r="E37" s="82"/>
      <c r="F37" s="82"/>
      <c r="G37" s="156"/>
      <c r="I37" s="249"/>
      <c r="K37" s="251"/>
      <c r="L37" s="251"/>
      <c r="N37" s="256"/>
      <c r="O37" s="256"/>
      <c r="Q37" s="149"/>
      <c r="R37" s="165"/>
      <c r="S37" s="165"/>
      <c r="Z37" s="179"/>
      <c r="AA37" s="179"/>
      <c r="AG37" s="83"/>
      <c r="AS37" s="46"/>
    </row>
    <row r="38" spans="1:108" ht="20.25" customHeight="1">
      <c r="A38" s="310" t="s">
        <v>106</v>
      </c>
      <c r="B38" s="310" t="s">
        <v>72</v>
      </c>
      <c r="C38" s="310" t="s">
        <v>51</v>
      </c>
      <c r="D38" s="68" t="s">
        <v>18</v>
      </c>
      <c r="E38" s="82">
        <v>25</v>
      </c>
      <c r="F38" s="82">
        <v>25</v>
      </c>
      <c r="G38" s="156">
        <f t="shared" si="18"/>
        <v>100</v>
      </c>
      <c r="H38" s="54">
        <v>0</v>
      </c>
      <c r="I38" s="54">
        <v>0</v>
      </c>
      <c r="J38" s="54"/>
      <c r="K38" s="54">
        <v>0</v>
      </c>
      <c r="L38" s="54">
        <v>0</v>
      </c>
      <c r="M38" s="54"/>
      <c r="N38" s="54">
        <v>0</v>
      </c>
      <c r="O38" s="54">
        <v>0</v>
      </c>
      <c r="P38" s="54"/>
      <c r="Q38" s="54">
        <v>0</v>
      </c>
      <c r="R38" s="164">
        <v>0</v>
      </c>
      <c r="S38" s="164"/>
      <c r="T38" s="54">
        <v>25</v>
      </c>
      <c r="U38" s="54">
        <v>25</v>
      </c>
      <c r="V38" s="72">
        <v>100</v>
      </c>
      <c r="W38" s="54">
        <v>0</v>
      </c>
      <c r="X38" s="54"/>
      <c r="Y38" s="72"/>
      <c r="Z38" s="178"/>
      <c r="AA38" s="178"/>
      <c r="AB38" s="54"/>
      <c r="AC38" s="54"/>
      <c r="AD38" s="54"/>
      <c r="AE38" s="54"/>
      <c r="AF38" s="54"/>
      <c r="AG38" s="82"/>
      <c r="AH38" s="54"/>
      <c r="AI38" s="54"/>
      <c r="AJ38" s="54"/>
      <c r="AK38" s="54"/>
      <c r="AL38" s="54"/>
      <c r="AM38" s="54"/>
      <c r="AN38" s="54"/>
      <c r="AO38" s="54"/>
      <c r="AP38" s="69"/>
      <c r="AQ38" s="69"/>
      <c r="AR38" s="69"/>
      <c r="AS38" s="46"/>
    </row>
    <row r="39" spans="1:108">
      <c r="A39" s="310"/>
      <c r="B39" s="310"/>
      <c r="C39" s="310"/>
      <c r="D39" s="68" t="s">
        <v>27</v>
      </c>
      <c r="E39" s="82">
        <v>25</v>
      </c>
      <c r="F39" s="82">
        <v>25</v>
      </c>
      <c r="G39" s="156">
        <f t="shared" si="18"/>
        <v>100</v>
      </c>
      <c r="H39" s="48">
        <v>0</v>
      </c>
      <c r="I39" s="48">
        <v>0</v>
      </c>
      <c r="J39" s="48"/>
      <c r="K39" s="48">
        <v>0</v>
      </c>
      <c r="L39" s="48">
        <v>0</v>
      </c>
      <c r="M39" s="48"/>
      <c r="N39" s="48">
        <v>0</v>
      </c>
      <c r="O39" s="48">
        <v>0</v>
      </c>
      <c r="P39" s="48"/>
      <c r="Q39" s="48">
        <v>0</v>
      </c>
      <c r="R39" s="161">
        <v>0</v>
      </c>
      <c r="S39" s="161"/>
      <c r="T39" s="48">
        <v>25</v>
      </c>
      <c r="U39" s="48">
        <v>25</v>
      </c>
      <c r="V39" s="74">
        <v>100</v>
      </c>
      <c r="W39" s="48">
        <v>0</v>
      </c>
      <c r="X39" s="48"/>
      <c r="Y39" s="74"/>
      <c r="Z39" s="175"/>
      <c r="AA39" s="175"/>
      <c r="AB39" s="48"/>
      <c r="AC39" s="48"/>
      <c r="AD39" s="48"/>
      <c r="AE39" s="48"/>
      <c r="AF39" s="48"/>
      <c r="AG39" s="7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69"/>
      <c r="AS39" s="46"/>
    </row>
    <row r="40" spans="1:108" ht="63">
      <c r="A40" s="310"/>
      <c r="B40" s="310"/>
      <c r="C40" s="310"/>
      <c r="D40" s="47" t="s">
        <v>28</v>
      </c>
      <c r="E40" s="82"/>
      <c r="F40" s="82"/>
      <c r="G40" s="15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61"/>
      <c r="S40" s="161"/>
      <c r="T40" s="48"/>
      <c r="U40" s="48"/>
      <c r="V40" s="48"/>
      <c r="W40" s="48"/>
      <c r="X40" s="48"/>
      <c r="Y40" s="74"/>
      <c r="Z40" s="175"/>
      <c r="AA40" s="175"/>
      <c r="AB40" s="48"/>
      <c r="AC40" s="48"/>
      <c r="AD40" s="48"/>
      <c r="AE40" s="48"/>
      <c r="AF40" s="48"/>
      <c r="AG40" s="79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69"/>
      <c r="AS40" s="57"/>
    </row>
    <row r="41" spans="1:108" s="60" customFormat="1" ht="20.25" customHeight="1">
      <c r="A41" s="310"/>
      <c r="B41" s="310"/>
      <c r="C41" s="305" t="s">
        <v>97</v>
      </c>
      <c r="D41" s="68" t="s">
        <v>18</v>
      </c>
      <c r="E41" s="82">
        <f>N41+T41</f>
        <v>22.6</v>
      </c>
      <c r="F41" s="82">
        <f t="shared" ref="F41:F44" si="19">O41+U41</f>
        <v>22.6</v>
      </c>
      <c r="G41" s="156">
        <f t="shared" si="18"/>
        <v>100</v>
      </c>
      <c r="H41" s="54">
        <v>0</v>
      </c>
      <c r="I41" s="54">
        <v>0</v>
      </c>
      <c r="J41" s="54"/>
      <c r="K41" s="54">
        <v>0</v>
      </c>
      <c r="L41" s="54">
        <v>0</v>
      </c>
      <c r="M41" s="54"/>
      <c r="N41" s="54">
        <v>9.5</v>
      </c>
      <c r="O41" s="54">
        <v>9.5</v>
      </c>
      <c r="P41" s="72">
        <v>100</v>
      </c>
      <c r="Q41" s="54">
        <v>0</v>
      </c>
      <c r="R41" s="54">
        <v>0</v>
      </c>
      <c r="S41" s="164"/>
      <c r="T41" s="54">
        <v>13.1</v>
      </c>
      <c r="U41" s="54">
        <v>13.1</v>
      </c>
      <c r="V41" s="72">
        <v>100</v>
      </c>
      <c r="W41" s="54"/>
      <c r="X41" s="54"/>
      <c r="Y41" s="72"/>
      <c r="Z41" s="178"/>
      <c r="AA41" s="178"/>
      <c r="AB41" s="54"/>
      <c r="AC41" s="54"/>
      <c r="AD41" s="54"/>
      <c r="AE41" s="54"/>
      <c r="AF41" s="54"/>
      <c r="AG41" s="82"/>
      <c r="AH41" s="54"/>
      <c r="AI41" s="54"/>
      <c r="AJ41" s="54"/>
      <c r="AK41" s="54"/>
      <c r="AL41" s="54"/>
      <c r="AM41" s="54"/>
      <c r="AN41" s="54"/>
      <c r="AO41" s="54"/>
      <c r="AP41" s="69"/>
      <c r="AQ41" s="69"/>
      <c r="AR41" s="69"/>
      <c r="AS41" s="58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s="60" customFormat="1" ht="40.5" hidden="1" customHeight="1">
      <c r="A42" s="310"/>
      <c r="B42" s="310"/>
      <c r="C42" s="307"/>
      <c r="D42" s="68" t="s">
        <v>27</v>
      </c>
      <c r="E42" s="82">
        <f t="shared" ref="E42:E44" si="20">N42+W42</f>
        <v>0</v>
      </c>
      <c r="F42" s="82">
        <f t="shared" si="19"/>
        <v>0</v>
      </c>
      <c r="G42" s="156" t="e">
        <f t="shared" si="18"/>
        <v>#DIV/0!</v>
      </c>
      <c r="H42" s="48"/>
      <c r="I42" s="48"/>
      <c r="J42" s="48"/>
      <c r="K42" s="48"/>
      <c r="L42" s="48"/>
      <c r="M42" s="48"/>
      <c r="N42" s="48"/>
      <c r="O42" s="48"/>
      <c r="P42" s="74"/>
      <c r="Q42" s="48"/>
      <c r="R42" s="48"/>
      <c r="S42" s="161"/>
      <c r="T42" s="48"/>
      <c r="U42" s="48"/>
      <c r="V42" s="74"/>
      <c r="W42" s="48"/>
      <c r="X42" s="48"/>
      <c r="Y42" s="74"/>
      <c r="Z42" s="175"/>
      <c r="AA42" s="175"/>
      <c r="AB42" s="48"/>
      <c r="AC42" s="48"/>
      <c r="AD42" s="48"/>
      <c r="AE42" s="48"/>
      <c r="AF42" s="48"/>
      <c r="AG42" s="79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69"/>
      <c r="AS42" s="61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60.75" hidden="1" customHeight="1">
      <c r="A43" s="310"/>
      <c r="B43" s="310"/>
      <c r="C43" s="307"/>
      <c r="D43" s="47" t="s">
        <v>28</v>
      </c>
      <c r="E43" s="82">
        <f t="shared" si="20"/>
        <v>0</v>
      </c>
      <c r="F43" s="82">
        <f t="shared" si="19"/>
        <v>0</v>
      </c>
      <c r="G43" s="156" t="e">
        <f t="shared" si="18"/>
        <v>#DIV/0!</v>
      </c>
      <c r="H43" s="48"/>
      <c r="I43" s="48"/>
      <c r="J43" s="48"/>
      <c r="K43" s="48"/>
      <c r="L43" s="48"/>
      <c r="M43" s="48"/>
      <c r="N43" s="48"/>
      <c r="O43" s="48"/>
      <c r="P43" s="74"/>
      <c r="Q43" s="48"/>
      <c r="R43" s="48"/>
      <c r="S43" s="161"/>
      <c r="T43" s="48"/>
      <c r="U43" s="48"/>
      <c r="V43" s="74"/>
      <c r="W43" s="48"/>
      <c r="X43" s="48"/>
      <c r="Y43" s="74"/>
      <c r="Z43" s="175"/>
      <c r="AA43" s="175"/>
      <c r="AB43" s="48"/>
      <c r="AC43" s="48"/>
      <c r="AD43" s="48"/>
      <c r="AE43" s="48"/>
      <c r="AF43" s="48"/>
      <c r="AG43" s="79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69"/>
      <c r="AS43" s="46"/>
    </row>
    <row r="44" spans="1:108" ht="81" hidden="1" customHeight="1">
      <c r="A44" s="310"/>
      <c r="B44" s="310"/>
      <c r="C44" s="307"/>
      <c r="D44" s="51" t="s">
        <v>35</v>
      </c>
      <c r="E44" s="82">
        <f t="shared" si="20"/>
        <v>0</v>
      </c>
      <c r="F44" s="82">
        <f t="shared" si="19"/>
        <v>0</v>
      </c>
      <c r="G44" s="156" t="e">
        <f t="shared" si="18"/>
        <v>#DIV/0!</v>
      </c>
      <c r="H44" s="48"/>
      <c r="I44" s="48"/>
      <c r="J44" s="48"/>
      <c r="K44" s="48"/>
      <c r="L44" s="48"/>
      <c r="M44" s="48"/>
      <c r="N44" s="48"/>
      <c r="O44" s="48"/>
      <c r="P44" s="74"/>
      <c r="Q44" s="48"/>
      <c r="R44" s="48"/>
      <c r="S44" s="161"/>
      <c r="T44" s="48"/>
      <c r="U44" s="48"/>
      <c r="V44" s="74"/>
      <c r="W44" s="48"/>
      <c r="X44" s="48"/>
      <c r="Y44" s="74"/>
      <c r="Z44" s="175"/>
      <c r="AA44" s="175"/>
      <c r="AB44" s="48"/>
      <c r="AC44" s="48"/>
      <c r="AD44" s="48"/>
      <c r="AE44" s="48"/>
      <c r="AF44" s="48"/>
      <c r="AG44" s="79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9"/>
      <c r="AS44" s="46"/>
    </row>
    <row r="45" spans="1:108" ht="39" customHeight="1">
      <c r="A45" s="310"/>
      <c r="B45" s="310"/>
      <c r="C45" s="307"/>
      <c r="D45" s="68" t="s">
        <v>27</v>
      </c>
      <c r="E45" s="82">
        <f>N45+T45</f>
        <v>22.6</v>
      </c>
      <c r="F45" s="82">
        <f>O45+U45</f>
        <v>22.6</v>
      </c>
      <c r="G45" s="156">
        <f t="shared" si="18"/>
        <v>100</v>
      </c>
      <c r="H45" s="48">
        <v>0</v>
      </c>
      <c r="I45" s="48">
        <v>0</v>
      </c>
      <c r="J45" s="48"/>
      <c r="K45" s="48">
        <v>0</v>
      </c>
      <c r="L45" s="48">
        <v>0</v>
      </c>
      <c r="M45" s="48"/>
      <c r="N45" s="48">
        <f>N41</f>
        <v>9.5</v>
      </c>
      <c r="O45" s="48">
        <f>O41</f>
        <v>9.5</v>
      </c>
      <c r="P45" s="74">
        <v>1000</v>
      </c>
      <c r="Q45" s="48">
        <v>0</v>
      </c>
      <c r="R45" s="48">
        <v>0</v>
      </c>
      <c r="S45" s="161"/>
      <c r="T45" s="48">
        <v>13.1</v>
      </c>
      <c r="U45" s="48">
        <v>13.1</v>
      </c>
      <c r="V45" s="74">
        <v>100</v>
      </c>
      <c r="W45" s="48"/>
      <c r="X45" s="48"/>
      <c r="Y45" s="74"/>
      <c r="Z45" s="175"/>
      <c r="AA45" s="175"/>
      <c r="AB45" s="48"/>
      <c r="AC45" s="48"/>
      <c r="AD45" s="48"/>
      <c r="AE45" s="48"/>
      <c r="AF45" s="48"/>
      <c r="AG45" s="79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69"/>
      <c r="AS45" s="46"/>
    </row>
    <row r="46" spans="1:108" ht="57" customHeight="1">
      <c r="A46" s="310"/>
      <c r="B46" s="310"/>
      <c r="C46" s="306"/>
      <c r="D46" s="47" t="s">
        <v>28</v>
      </c>
      <c r="E46" s="82"/>
      <c r="F46" s="82"/>
      <c r="G46" s="82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161"/>
      <c r="S46" s="161"/>
      <c r="T46" s="48"/>
      <c r="U46" s="48"/>
      <c r="V46" s="48"/>
      <c r="W46" s="48"/>
      <c r="X46" s="48"/>
      <c r="Y46" s="48"/>
      <c r="Z46" s="175"/>
      <c r="AA46" s="175"/>
      <c r="AB46" s="48"/>
      <c r="AC46" s="48"/>
      <c r="AD46" s="48"/>
      <c r="AE46" s="48"/>
      <c r="AF46" s="48"/>
      <c r="AG46" s="79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69"/>
      <c r="AS46" s="46"/>
    </row>
    <row r="47" spans="1:108" ht="57" customHeight="1">
      <c r="A47" s="305" t="s">
        <v>123</v>
      </c>
      <c r="B47" s="305" t="s">
        <v>124</v>
      </c>
      <c r="C47" s="305" t="s">
        <v>125</v>
      </c>
      <c r="D47" s="269" t="s">
        <v>18</v>
      </c>
      <c r="E47" s="111">
        <f t="shared" ref="E47:E48" si="21">SUM(H47,K47,N47,Q47,T47,W47,Z47,AC47,AF47,AI47,AL47,AO47)</f>
        <v>0</v>
      </c>
      <c r="F47" s="82"/>
      <c r="G47" s="82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161"/>
      <c r="S47" s="161"/>
      <c r="T47" s="48"/>
      <c r="U47" s="48"/>
      <c r="V47" s="48"/>
      <c r="W47" s="48"/>
      <c r="X47" s="48"/>
      <c r="Y47" s="48"/>
      <c r="Z47" s="175"/>
      <c r="AA47" s="175"/>
      <c r="AB47" s="48"/>
      <c r="AC47" s="48"/>
      <c r="AD47" s="48"/>
      <c r="AE47" s="48"/>
      <c r="AF47" s="48"/>
      <c r="AG47" s="79"/>
      <c r="AH47" s="48"/>
      <c r="AI47" s="48">
        <f>AI48</f>
        <v>0</v>
      </c>
      <c r="AJ47" s="48"/>
      <c r="AK47" s="48"/>
      <c r="AL47" s="48"/>
      <c r="AM47" s="48"/>
      <c r="AN47" s="48"/>
      <c r="AO47" s="48"/>
      <c r="AP47" s="48"/>
      <c r="AQ47" s="48"/>
      <c r="AR47" s="271"/>
      <c r="AS47" s="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</row>
    <row r="48" spans="1:108" ht="111.75" customHeight="1">
      <c r="A48" s="306"/>
      <c r="B48" s="306"/>
      <c r="C48" s="306"/>
      <c r="D48" s="269" t="s">
        <v>27</v>
      </c>
      <c r="E48" s="111">
        <f t="shared" si="21"/>
        <v>0</v>
      </c>
      <c r="F48" s="82"/>
      <c r="G48" s="82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161"/>
      <c r="S48" s="161"/>
      <c r="T48" s="48"/>
      <c r="U48" s="48"/>
      <c r="V48" s="48"/>
      <c r="W48" s="48"/>
      <c r="X48" s="48"/>
      <c r="Y48" s="48"/>
      <c r="Z48" s="175"/>
      <c r="AA48" s="175"/>
      <c r="AB48" s="48"/>
      <c r="AC48" s="48"/>
      <c r="AD48" s="48"/>
      <c r="AE48" s="48"/>
      <c r="AF48" s="48"/>
      <c r="AG48" s="79"/>
      <c r="AH48" s="48"/>
      <c r="AI48" s="48">
        <v>0</v>
      </c>
      <c r="AJ48" s="48"/>
      <c r="AK48" s="48"/>
      <c r="AL48" s="48"/>
      <c r="AM48" s="48"/>
      <c r="AN48" s="48"/>
      <c r="AO48" s="48"/>
      <c r="AP48" s="48"/>
      <c r="AQ48" s="48"/>
      <c r="AR48" s="271"/>
      <c r="AS48" s="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</row>
    <row r="49" spans="1:108" s="102" customFormat="1">
      <c r="A49" s="311" t="s">
        <v>73</v>
      </c>
      <c r="B49" s="311"/>
      <c r="C49" s="311"/>
      <c r="D49" s="120" t="s">
        <v>68</v>
      </c>
      <c r="E49" s="111">
        <f>SUM(H49,K49,N49,Q49,T49,W49,Z49,AC49,AF49,AI49,AL49,AO49)</f>
        <v>197.6</v>
      </c>
      <c r="F49" s="111">
        <f>SUM(I49,L49,O49,R49,U49,X49,AA49,AD49,AG49,AJ49,AM49,AP49)</f>
        <v>167.6</v>
      </c>
      <c r="G49" s="153">
        <f>F49*100/E49</f>
        <v>84.817813765182194</v>
      </c>
      <c r="H49" s="111">
        <f>SUM(H32,H35,H38,H41,H30,H47,H28,H26)</f>
        <v>0</v>
      </c>
      <c r="I49" s="111">
        <f t="shared" ref="I49:AO49" si="22">SUM(I32,I35,I38,I41,I30,I47,I28,I26)</f>
        <v>0</v>
      </c>
      <c r="J49" s="111">
        <f t="shared" si="22"/>
        <v>0</v>
      </c>
      <c r="K49" s="111">
        <f t="shared" si="22"/>
        <v>0</v>
      </c>
      <c r="L49" s="111">
        <f t="shared" si="22"/>
        <v>0</v>
      </c>
      <c r="M49" s="111">
        <f t="shared" si="22"/>
        <v>0</v>
      </c>
      <c r="N49" s="111">
        <f t="shared" si="22"/>
        <v>19.5</v>
      </c>
      <c r="O49" s="111">
        <f t="shared" si="22"/>
        <v>19.5</v>
      </c>
      <c r="P49" s="116">
        <v>100</v>
      </c>
      <c r="Q49" s="111">
        <f t="shared" si="22"/>
        <v>0</v>
      </c>
      <c r="R49" s="111">
        <f t="shared" ref="R49" si="23">SUM(R32,R35,R38,R41,R30,R47,R28,R26)</f>
        <v>0</v>
      </c>
      <c r="S49" s="111"/>
      <c r="T49" s="111">
        <f t="shared" si="22"/>
        <v>148.1</v>
      </c>
      <c r="U49" s="111">
        <f t="shared" si="22"/>
        <v>148.1</v>
      </c>
      <c r="V49" s="116">
        <v>100</v>
      </c>
      <c r="W49" s="111">
        <f t="shared" si="22"/>
        <v>0</v>
      </c>
      <c r="X49" s="111"/>
      <c r="Y49" s="111"/>
      <c r="Z49" s="111">
        <f t="shared" si="22"/>
        <v>0</v>
      </c>
      <c r="AA49" s="111"/>
      <c r="AB49" s="111"/>
      <c r="AC49" s="111">
        <f t="shared" si="22"/>
        <v>0</v>
      </c>
      <c r="AD49" s="111"/>
      <c r="AE49" s="111"/>
      <c r="AF49" s="111">
        <f t="shared" si="22"/>
        <v>10</v>
      </c>
      <c r="AG49" s="111"/>
      <c r="AH49" s="111"/>
      <c r="AI49" s="111">
        <f t="shared" si="22"/>
        <v>0</v>
      </c>
      <c r="AJ49" s="111"/>
      <c r="AK49" s="111"/>
      <c r="AL49" s="111">
        <f t="shared" si="22"/>
        <v>20</v>
      </c>
      <c r="AM49" s="111"/>
      <c r="AN49" s="111"/>
      <c r="AO49" s="111">
        <f t="shared" si="22"/>
        <v>0</v>
      </c>
      <c r="AP49" s="111"/>
      <c r="AQ49" s="111"/>
      <c r="AR49" s="111"/>
      <c r="AS49" s="121"/>
    </row>
    <row r="50" spans="1:108" s="102" customFormat="1">
      <c r="A50" s="311"/>
      <c r="B50" s="311"/>
      <c r="C50" s="311"/>
      <c r="D50" s="92" t="s">
        <v>27</v>
      </c>
      <c r="E50" s="111">
        <f>SUM(E30,E32,E35,E38,E41,E48,E29,E27)</f>
        <v>197.6</v>
      </c>
      <c r="F50" s="111">
        <f>SUM(I50,L50,O50,R50,U50,X50,AA50,AD50,AG50,AJ50,AM50,AP50)</f>
        <v>167.6</v>
      </c>
      <c r="G50" s="153">
        <f t="shared" ref="G50:G55" si="24">F50*100/E50</f>
        <v>84.817813765182194</v>
      </c>
      <c r="H50" s="111">
        <f t="shared" ref="H50" si="25">H49</f>
        <v>0</v>
      </c>
      <c r="I50" s="111">
        <f t="shared" ref="I50:AO50" si="26">I49</f>
        <v>0</v>
      </c>
      <c r="J50" s="111">
        <f t="shared" si="26"/>
        <v>0</v>
      </c>
      <c r="K50" s="111">
        <f t="shared" si="26"/>
        <v>0</v>
      </c>
      <c r="L50" s="111">
        <f t="shared" si="26"/>
        <v>0</v>
      </c>
      <c r="M50" s="111">
        <f t="shared" si="26"/>
        <v>0</v>
      </c>
      <c r="N50" s="111">
        <f t="shared" si="26"/>
        <v>19.5</v>
      </c>
      <c r="O50" s="111">
        <f t="shared" si="26"/>
        <v>19.5</v>
      </c>
      <c r="P50" s="116">
        <v>100</v>
      </c>
      <c r="Q50" s="111">
        <f t="shared" si="26"/>
        <v>0</v>
      </c>
      <c r="R50" s="111">
        <f t="shared" ref="R50" si="27">R49</f>
        <v>0</v>
      </c>
      <c r="S50" s="111"/>
      <c r="T50" s="111">
        <f t="shared" si="26"/>
        <v>148.1</v>
      </c>
      <c r="U50" s="111">
        <f t="shared" si="26"/>
        <v>148.1</v>
      </c>
      <c r="V50" s="116">
        <v>100</v>
      </c>
      <c r="W50" s="111">
        <f t="shared" si="26"/>
        <v>0</v>
      </c>
      <c r="X50" s="111"/>
      <c r="Y50" s="111"/>
      <c r="Z50" s="111">
        <f t="shared" si="26"/>
        <v>0</v>
      </c>
      <c r="AA50" s="111"/>
      <c r="AB50" s="111"/>
      <c r="AC50" s="111">
        <f t="shared" si="26"/>
        <v>0</v>
      </c>
      <c r="AD50" s="111"/>
      <c r="AE50" s="111"/>
      <c r="AF50" s="111">
        <f t="shared" si="26"/>
        <v>10</v>
      </c>
      <c r="AG50" s="111"/>
      <c r="AH50" s="111"/>
      <c r="AI50" s="111">
        <f t="shared" si="26"/>
        <v>0</v>
      </c>
      <c r="AJ50" s="111"/>
      <c r="AK50" s="111"/>
      <c r="AL50" s="111">
        <f t="shared" si="26"/>
        <v>20</v>
      </c>
      <c r="AM50" s="111"/>
      <c r="AN50" s="111"/>
      <c r="AO50" s="111">
        <f t="shared" si="26"/>
        <v>0</v>
      </c>
      <c r="AP50" s="111"/>
      <c r="AQ50" s="111"/>
      <c r="AS50" s="121"/>
    </row>
    <row r="51" spans="1:108" ht="60.75" hidden="1" customHeight="1">
      <c r="A51" s="69" t="s">
        <v>47</v>
      </c>
      <c r="B51" s="68"/>
      <c r="C51" s="68"/>
      <c r="D51" s="69"/>
      <c r="E51" s="78"/>
      <c r="F51" s="78"/>
      <c r="G51" s="153" t="e">
        <f t="shared" si="24"/>
        <v>#DIV/0!</v>
      </c>
      <c r="H51" s="69"/>
      <c r="I51" s="249"/>
      <c r="J51" s="69"/>
      <c r="K51" s="69"/>
      <c r="L51" s="50"/>
      <c r="M51" s="50"/>
      <c r="N51" s="104"/>
      <c r="O51" s="104"/>
      <c r="P51" s="50"/>
      <c r="Q51" s="104"/>
      <c r="R51" s="106"/>
      <c r="S51" s="106"/>
      <c r="T51" s="50"/>
      <c r="U51" s="50"/>
      <c r="V51" s="50"/>
      <c r="W51" s="50"/>
      <c r="X51" s="50"/>
      <c r="Y51" s="50"/>
      <c r="Z51" s="104"/>
      <c r="AA51" s="104"/>
      <c r="AB51" s="50"/>
      <c r="AC51" s="50"/>
      <c r="AD51" s="50"/>
      <c r="AE51" s="50"/>
      <c r="AF51" s="50"/>
      <c r="AG51" s="104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69"/>
      <c r="AS51" s="62"/>
    </row>
    <row r="52" spans="1:108" ht="40.5" hidden="1" customHeight="1">
      <c r="A52" s="312" t="s">
        <v>21</v>
      </c>
      <c r="B52" s="63" t="s">
        <v>48</v>
      </c>
      <c r="C52" s="312" t="s">
        <v>41</v>
      </c>
      <c r="D52" s="70" t="s">
        <v>18</v>
      </c>
      <c r="E52" s="78"/>
      <c r="F52" s="78"/>
      <c r="G52" s="153" t="e">
        <f t="shared" si="24"/>
        <v>#DIV/0!</v>
      </c>
      <c r="H52" s="44"/>
      <c r="I52" s="44"/>
      <c r="J52" s="44"/>
      <c r="K52" s="44"/>
      <c r="L52" s="44"/>
      <c r="M52" s="44"/>
      <c r="N52" s="93"/>
      <c r="O52" s="93"/>
      <c r="P52" s="44"/>
      <c r="Q52" s="93"/>
      <c r="R52" s="95"/>
      <c r="S52" s="95"/>
      <c r="T52" s="44"/>
      <c r="U52" s="44"/>
      <c r="V52" s="44"/>
      <c r="W52" s="44"/>
      <c r="X52" s="44"/>
      <c r="Y52" s="44"/>
      <c r="Z52" s="93"/>
      <c r="AA52" s="93"/>
      <c r="AB52" s="44"/>
      <c r="AC52" s="44"/>
      <c r="AD52" s="44"/>
      <c r="AE52" s="44"/>
      <c r="AF52" s="44"/>
      <c r="AG52" s="93"/>
      <c r="AH52" s="44"/>
      <c r="AI52" s="44"/>
      <c r="AJ52" s="44"/>
      <c r="AK52" s="44"/>
      <c r="AL52" s="44"/>
      <c r="AM52" s="44"/>
      <c r="AN52" s="44"/>
      <c r="AO52" s="44"/>
      <c r="AP52" s="54"/>
      <c r="AQ52" s="54"/>
      <c r="AR52" s="54"/>
      <c r="AS52" s="62"/>
    </row>
    <row r="53" spans="1:108" ht="60.75" hidden="1" customHeight="1">
      <c r="A53" s="312"/>
      <c r="B53" s="63"/>
      <c r="C53" s="312"/>
      <c r="D53" s="68" t="s">
        <v>19</v>
      </c>
      <c r="E53" s="78"/>
      <c r="F53" s="78"/>
      <c r="G53" s="153" t="e">
        <f t="shared" si="24"/>
        <v>#DIV/0!</v>
      </c>
      <c r="H53" s="48"/>
      <c r="I53" s="48"/>
      <c r="J53" s="48"/>
      <c r="K53" s="48"/>
      <c r="L53" s="48"/>
      <c r="M53" s="48"/>
      <c r="N53" s="108"/>
      <c r="O53" s="108"/>
      <c r="P53" s="48"/>
      <c r="Q53" s="108"/>
      <c r="R53" s="109"/>
      <c r="S53" s="109"/>
      <c r="T53" s="48"/>
      <c r="U53" s="48"/>
      <c r="V53" s="48"/>
      <c r="W53" s="48"/>
      <c r="X53" s="48"/>
      <c r="Y53" s="48"/>
      <c r="Z53" s="108"/>
      <c r="AA53" s="108"/>
      <c r="AB53" s="48"/>
      <c r="AC53" s="48"/>
      <c r="AD53" s="48"/>
      <c r="AE53" s="48"/>
      <c r="AF53" s="48"/>
      <c r="AG53" s="10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69"/>
      <c r="AS53" s="62"/>
    </row>
    <row r="54" spans="1:108" ht="64.5" hidden="1" customHeight="1">
      <c r="A54" s="312"/>
      <c r="B54" s="63"/>
      <c r="C54" s="312"/>
      <c r="D54" s="68" t="s">
        <v>20</v>
      </c>
      <c r="E54" s="78"/>
      <c r="F54" s="78"/>
      <c r="G54" s="153" t="e">
        <f t="shared" si="24"/>
        <v>#DIV/0!</v>
      </c>
      <c r="H54" s="48"/>
      <c r="I54" s="48"/>
      <c r="J54" s="48"/>
      <c r="K54" s="48"/>
      <c r="L54" s="48"/>
      <c r="M54" s="48"/>
      <c r="N54" s="108"/>
      <c r="O54" s="108"/>
      <c r="P54" s="48"/>
      <c r="Q54" s="108"/>
      <c r="R54" s="109"/>
      <c r="S54" s="109"/>
      <c r="T54" s="48"/>
      <c r="U54" s="48"/>
      <c r="V54" s="48"/>
      <c r="W54" s="48"/>
      <c r="X54" s="48"/>
      <c r="Y54" s="48"/>
      <c r="Z54" s="108"/>
      <c r="AA54" s="108"/>
      <c r="AB54" s="48"/>
      <c r="AC54" s="48"/>
      <c r="AD54" s="48"/>
      <c r="AE54" s="48"/>
      <c r="AF54" s="48"/>
      <c r="AG54" s="10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69"/>
      <c r="AS54" s="62"/>
    </row>
    <row r="55" spans="1:108" s="125" customFormat="1" ht="20.399999999999999">
      <c r="A55" s="312"/>
      <c r="B55" s="312" t="s">
        <v>74</v>
      </c>
      <c r="C55" s="312"/>
      <c r="D55" s="111" t="s">
        <v>18</v>
      </c>
      <c r="E55" s="238">
        <f t="shared" ref="E55" si="28">SUM(H55,K55,N55,Q55,T55,W55,Z55,AC55,AF55,AI55,AL55,AO55,)</f>
        <v>36.1</v>
      </c>
      <c r="F55" s="238">
        <f>N55</f>
        <v>0</v>
      </c>
      <c r="G55" s="153">
        <f t="shared" si="24"/>
        <v>0</v>
      </c>
      <c r="H55" s="238">
        <f>H58</f>
        <v>0</v>
      </c>
      <c r="I55" s="238">
        <f>I58</f>
        <v>0</v>
      </c>
      <c r="J55" s="238"/>
      <c r="K55" s="238">
        <f t="shared" ref="K55:AO55" si="29">K58</f>
        <v>0</v>
      </c>
      <c r="L55" s="238">
        <f t="shared" si="29"/>
        <v>0</v>
      </c>
      <c r="M55" s="238"/>
      <c r="N55" s="238">
        <v>0</v>
      </c>
      <c r="O55" s="238"/>
      <c r="P55" s="238"/>
      <c r="Q55" s="238">
        <v>0</v>
      </c>
      <c r="R55" s="238">
        <v>0</v>
      </c>
      <c r="S55" s="238"/>
      <c r="T55" s="238">
        <f t="shared" si="29"/>
        <v>0</v>
      </c>
      <c r="U55" s="238">
        <v>0</v>
      </c>
      <c r="V55" s="238"/>
      <c r="W55" s="238">
        <f t="shared" si="29"/>
        <v>36.1</v>
      </c>
      <c r="X55" s="238"/>
      <c r="Y55" s="238"/>
      <c r="Z55" s="238">
        <f t="shared" si="29"/>
        <v>0</v>
      </c>
      <c r="AA55" s="238"/>
      <c r="AB55" s="238"/>
      <c r="AC55" s="238">
        <f t="shared" si="29"/>
        <v>0</v>
      </c>
      <c r="AD55" s="238"/>
      <c r="AE55" s="238"/>
      <c r="AF55" s="238">
        <f t="shared" si="29"/>
        <v>0</v>
      </c>
      <c r="AG55" s="238"/>
      <c r="AH55" s="238"/>
      <c r="AI55" s="238">
        <f t="shared" si="29"/>
        <v>0</v>
      </c>
      <c r="AJ55" s="238"/>
      <c r="AK55" s="238"/>
      <c r="AL55" s="238">
        <f t="shared" si="29"/>
        <v>0</v>
      </c>
      <c r="AM55" s="238"/>
      <c r="AN55" s="238"/>
      <c r="AO55" s="238">
        <f t="shared" si="29"/>
        <v>0</v>
      </c>
      <c r="AP55" s="238"/>
      <c r="AQ55" s="238"/>
      <c r="AR55" s="239"/>
      <c r="AS55" s="240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</row>
    <row r="56" spans="1:108" s="60" customFormat="1" ht="40.799999999999997">
      <c r="A56" s="312"/>
      <c r="B56" s="312"/>
      <c r="C56" s="312"/>
      <c r="D56" s="70" t="s">
        <v>27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4"/>
      <c r="AQ56" s="44"/>
      <c r="AR56" s="54"/>
      <c r="AS56" s="232"/>
      <c r="AT56" s="54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</row>
    <row r="57" spans="1:108" s="60" customFormat="1" ht="134.25" customHeight="1" thickBot="1">
      <c r="A57" s="312"/>
      <c r="B57" s="312"/>
      <c r="C57" s="312"/>
      <c r="D57" s="65" t="s">
        <v>110</v>
      </c>
      <c r="E57" s="241">
        <f t="shared" ref="E57:F59" si="30">SUM(H57,K57,N57,Q57,T57,W57,Z57,AC57,AF57,AI57,AL57,AO57,)</f>
        <v>36.1</v>
      </c>
      <c r="F57" s="241">
        <f t="shared" si="30"/>
        <v>0</v>
      </c>
      <c r="G57" s="241"/>
      <c r="H57" s="242">
        <f>H55</f>
        <v>0</v>
      </c>
      <c r="I57" s="242">
        <f>I55</f>
        <v>0</v>
      </c>
      <c r="J57" s="242"/>
      <c r="K57" s="242">
        <f>K55</f>
        <v>0</v>
      </c>
      <c r="L57" s="242">
        <v>0</v>
      </c>
      <c r="M57" s="242"/>
      <c r="N57" s="242">
        <f>N55</f>
        <v>0</v>
      </c>
      <c r="O57" s="242">
        <v>0</v>
      </c>
      <c r="P57" s="242"/>
      <c r="Q57" s="242">
        <f>Q55</f>
        <v>0</v>
      </c>
      <c r="R57" s="242">
        <v>0</v>
      </c>
      <c r="S57" s="242"/>
      <c r="T57" s="242">
        <f>T55</f>
        <v>0</v>
      </c>
      <c r="U57" s="242">
        <v>0</v>
      </c>
      <c r="V57" s="242"/>
      <c r="W57" s="242">
        <v>36.1</v>
      </c>
      <c r="X57" s="242"/>
      <c r="Y57" s="242"/>
      <c r="Z57" s="242">
        <f>Z55</f>
        <v>0</v>
      </c>
      <c r="AA57" s="242"/>
      <c r="AB57" s="242"/>
      <c r="AC57" s="242">
        <f>AC55</f>
        <v>0</v>
      </c>
      <c r="AD57" s="242"/>
      <c r="AE57" s="242"/>
      <c r="AF57" s="242">
        <f>AF55</f>
        <v>0</v>
      </c>
      <c r="AG57" s="242"/>
      <c r="AH57" s="242"/>
      <c r="AI57" s="242">
        <f>AI55</f>
        <v>0</v>
      </c>
      <c r="AJ57" s="242"/>
      <c r="AK57" s="242"/>
      <c r="AL57" s="242">
        <f>AL55</f>
        <v>0</v>
      </c>
      <c r="AM57" s="242"/>
      <c r="AN57" s="242"/>
      <c r="AO57" s="242">
        <f>AO55</f>
        <v>0</v>
      </c>
      <c r="AP57" s="242"/>
      <c r="AQ57" s="242"/>
      <c r="AR57" s="237"/>
      <c r="AS57" s="243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</row>
    <row r="58" spans="1:108" s="60" customFormat="1" ht="134.25" customHeight="1">
      <c r="A58" s="232" t="s">
        <v>108</v>
      </c>
      <c r="B58" s="337" t="s">
        <v>107</v>
      </c>
      <c r="C58" s="337" t="s">
        <v>41</v>
      </c>
      <c r="D58" s="111" t="s">
        <v>18</v>
      </c>
      <c r="E58" s="78">
        <f t="shared" si="30"/>
        <v>36.1</v>
      </c>
      <c r="F58" s="78">
        <f t="shared" si="30"/>
        <v>0</v>
      </c>
      <c r="G58" s="78"/>
      <c r="H58" s="44">
        <v>0</v>
      </c>
      <c r="I58" s="44">
        <v>0</v>
      </c>
      <c r="J58" s="44"/>
      <c r="K58" s="44">
        <v>0</v>
      </c>
      <c r="L58" s="44">
        <v>0</v>
      </c>
      <c r="M58" s="44"/>
      <c r="N58" s="44">
        <v>0</v>
      </c>
      <c r="O58" s="44">
        <v>0</v>
      </c>
      <c r="P58" s="44"/>
      <c r="Q58" s="44">
        <v>0</v>
      </c>
      <c r="R58" s="160">
        <v>0</v>
      </c>
      <c r="S58" s="160"/>
      <c r="T58" s="44">
        <v>0</v>
      </c>
      <c r="U58" s="44">
        <v>0</v>
      </c>
      <c r="V58" s="44"/>
      <c r="W58" s="44">
        <f>W59</f>
        <v>36.1</v>
      </c>
      <c r="X58" s="44"/>
      <c r="Y58" s="44"/>
      <c r="Z58" s="174"/>
      <c r="AA58" s="174"/>
      <c r="AB58" s="44"/>
      <c r="AC58" s="44"/>
      <c r="AD58" s="44"/>
      <c r="AE58" s="44"/>
      <c r="AF58" s="44"/>
      <c r="AG58" s="78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54"/>
      <c r="AS58" s="64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</row>
    <row r="59" spans="1:108" s="60" customFormat="1" ht="134.25" customHeight="1" thickBot="1">
      <c r="A59" s="232"/>
      <c r="B59" s="338"/>
      <c r="C59" s="338"/>
      <c r="D59" s="232" t="s">
        <v>110</v>
      </c>
      <c r="E59" s="78">
        <f t="shared" si="30"/>
        <v>36.1</v>
      </c>
      <c r="F59" s="78">
        <f t="shared" si="30"/>
        <v>0</v>
      </c>
      <c r="G59" s="78"/>
      <c r="H59" s="44">
        <v>0</v>
      </c>
      <c r="I59" s="44">
        <v>0</v>
      </c>
      <c r="J59" s="44"/>
      <c r="K59" s="44">
        <v>0</v>
      </c>
      <c r="L59" s="44">
        <v>0</v>
      </c>
      <c r="M59" s="44"/>
      <c r="N59" s="44">
        <v>0</v>
      </c>
      <c r="O59" s="44">
        <v>0</v>
      </c>
      <c r="P59" s="44"/>
      <c r="Q59" s="44">
        <v>0</v>
      </c>
      <c r="R59" s="160">
        <v>0</v>
      </c>
      <c r="S59" s="160"/>
      <c r="T59" s="44">
        <v>0</v>
      </c>
      <c r="U59" s="44">
        <v>0</v>
      </c>
      <c r="V59" s="44"/>
      <c r="W59" s="44">
        <v>36.1</v>
      </c>
      <c r="X59" s="44"/>
      <c r="Y59" s="44"/>
      <c r="Z59" s="174"/>
      <c r="AA59" s="174"/>
      <c r="AB59" s="44"/>
      <c r="AC59" s="44"/>
      <c r="AD59" s="44"/>
      <c r="AE59" s="44"/>
      <c r="AF59" s="44"/>
      <c r="AG59" s="78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54"/>
      <c r="AS59" s="64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</row>
    <row r="60" spans="1:108" s="101" customFormat="1">
      <c r="A60" s="310" t="s">
        <v>75</v>
      </c>
      <c r="B60" s="310"/>
      <c r="C60" s="310"/>
      <c r="D60" s="92" t="s">
        <v>18</v>
      </c>
      <c r="E60" s="93">
        <f>E55</f>
        <v>36.1</v>
      </c>
      <c r="F60" s="93">
        <f>F55</f>
        <v>0</v>
      </c>
      <c r="G60" s="93"/>
      <c r="H60" s="93">
        <f t="shared" ref="H60:AO60" si="31">H55</f>
        <v>0</v>
      </c>
      <c r="I60" s="93">
        <f t="shared" ref="I60" si="32">I55</f>
        <v>0</v>
      </c>
      <c r="J60" s="93"/>
      <c r="K60" s="93">
        <f t="shared" si="31"/>
        <v>0</v>
      </c>
      <c r="L60" s="93">
        <v>0</v>
      </c>
      <c r="M60" s="93"/>
      <c r="N60" s="93">
        <f t="shared" si="31"/>
        <v>0</v>
      </c>
      <c r="O60" s="93">
        <v>0</v>
      </c>
      <c r="P60" s="93"/>
      <c r="Q60" s="93">
        <f>Q55</f>
        <v>0</v>
      </c>
      <c r="R60" s="93">
        <v>0</v>
      </c>
      <c r="S60" s="93"/>
      <c r="T60" s="93">
        <f>T55</f>
        <v>0</v>
      </c>
      <c r="U60" s="93">
        <v>0</v>
      </c>
      <c r="V60" s="93"/>
      <c r="W60" s="93">
        <f t="shared" si="31"/>
        <v>36.1</v>
      </c>
      <c r="X60" s="93"/>
      <c r="Y60" s="93"/>
      <c r="Z60" s="93">
        <f t="shared" si="31"/>
        <v>0</v>
      </c>
      <c r="AA60" s="93"/>
      <c r="AB60" s="93"/>
      <c r="AC60" s="93">
        <f t="shared" si="31"/>
        <v>0</v>
      </c>
      <c r="AD60" s="93"/>
      <c r="AE60" s="93"/>
      <c r="AF60" s="93">
        <f t="shared" si="31"/>
        <v>0</v>
      </c>
      <c r="AG60" s="93"/>
      <c r="AH60" s="93"/>
      <c r="AI60" s="93">
        <f t="shared" si="31"/>
        <v>0</v>
      </c>
      <c r="AJ60" s="93"/>
      <c r="AK60" s="93"/>
      <c r="AL60" s="93">
        <f t="shared" si="31"/>
        <v>0</v>
      </c>
      <c r="AM60" s="93"/>
      <c r="AN60" s="93"/>
      <c r="AO60" s="93">
        <f t="shared" si="31"/>
        <v>0</v>
      </c>
      <c r="AP60" s="108"/>
      <c r="AQ60" s="108"/>
      <c r="AR60" s="102"/>
      <c r="AS60" s="121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</row>
    <row r="61" spans="1:108" ht="43.5" customHeight="1">
      <c r="A61" s="310"/>
      <c r="B61" s="310"/>
      <c r="C61" s="310"/>
      <c r="D61" s="68" t="s">
        <v>27</v>
      </c>
      <c r="E61" s="82"/>
      <c r="F61" s="82"/>
      <c r="G61" s="82"/>
      <c r="H61" s="231"/>
      <c r="I61" s="249"/>
      <c r="J61" s="231"/>
      <c r="K61" s="231"/>
      <c r="L61" s="231"/>
      <c r="M61" s="231"/>
      <c r="N61" s="256"/>
      <c r="O61" s="256"/>
      <c r="P61" s="231"/>
      <c r="Q61" s="231"/>
      <c r="R61" s="165"/>
      <c r="S61" s="165"/>
      <c r="T61" s="231"/>
      <c r="U61" s="231"/>
      <c r="V61" s="231"/>
      <c r="W61" s="231"/>
      <c r="X61" s="231"/>
      <c r="Y61" s="231"/>
      <c r="Z61" s="179"/>
      <c r="AA61" s="179"/>
      <c r="AB61" s="231"/>
      <c r="AC61" s="231"/>
      <c r="AD61" s="231"/>
      <c r="AE61" s="231"/>
      <c r="AF61" s="231"/>
      <c r="AG61" s="83"/>
      <c r="AH61" s="231"/>
      <c r="AI61" s="231"/>
      <c r="AJ61" s="231"/>
      <c r="AK61" s="231"/>
      <c r="AL61" s="231"/>
      <c r="AM61" s="231"/>
      <c r="AN61" s="231"/>
      <c r="AO61" s="231"/>
      <c r="AP61" s="78"/>
      <c r="AQ61" s="48"/>
      <c r="AR61" s="231"/>
      <c r="AS61" s="62"/>
    </row>
    <row r="62" spans="1:108" ht="67.5" customHeight="1">
      <c r="A62" s="310"/>
      <c r="B62" s="310"/>
      <c r="C62" s="310"/>
      <c r="D62" s="47" t="s">
        <v>110</v>
      </c>
      <c r="E62" s="78">
        <f>E57</f>
        <v>36.1</v>
      </c>
      <c r="F62" s="78">
        <f>F57</f>
        <v>0</v>
      </c>
      <c r="G62" s="78"/>
      <c r="H62" s="78">
        <f>H57</f>
        <v>0</v>
      </c>
      <c r="I62" s="78">
        <f>I57</f>
        <v>0</v>
      </c>
      <c r="J62" s="78"/>
      <c r="K62" s="78">
        <f>K57</f>
        <v>0</v>
      </c>
      <c r="L62" s="78">
        <v>0</v>
      </c>
      <c r="M62" s="78"/>
      <c r="N62" s="78">
        <f>N57</f>
        <v>0</v>
      </c>
      <c r="O62" s="78"/>
      <c r="P62" s="78"/>
      <c r="Q62" s="78">
        <f>Q57</f>
        <v>0</v>
      </c>
      <c r="R62" s="78"/>
      <c r="S62" s="78"/>
      <c r="T62" s="78">
        <f>T57</f>
        <v>0</v>
      </c>
      <c r="U62" s="78">
        <v>0</v>
      </c>
      <c r="V62" s="78"/>
      <c r="W62" s="78">
        <f>W57</f>
        <v>36.1</v>
      </c>
      <c r="X62" s="78"/>
      <c r="Y62" s="78"/>
      <c r="Z62" s="78">
        <f>Z57</f>
        <v>0</v>
      </c>
      <c r="AA62" s="78"/>
      <c r="AB62" s="78"/>
      <c r="AC62" s="78">
        <f>AC57</f>
        <v>0</v>
      </c>
      <c r="AD62" s="78"/>
      <c r="AE62" s="78"/>
      <c r="AF62" s="78">
        <f>AF57</f>
        <v>0</v>
      </c>
      <c r="AG62" s="78"/>
      <c r="AH62" s="78"/>
      <c r="AI62" s="78">
        <f>AI57</f>
        <v>0</v>
      </c>
      <c r="AJ62" s="78"/>
      <c r="AK62" s="78"/>
      <c r="AL62" s="78">
        <f>AL57</f>
        <v>0</v>
      </c>
      <c r="AM62" s="78"/>
      <c r="AN62" s="78"/>
      <c r="AO62" s="78">
        <f>AO57</f>
        <v>0</v>
      </c>
      <c r="AP62" s="48"/>
      <c r="AQ62" s="48"/>
      <c r="AR62" s="69"/>
      <c r="AS62" s="62"/>
    </row>
    <row r="63" spans="1:108" ht="2.25" customHeight="1">
      <c r="A63" s="316" t="s">
        <v>42</v>
      </c>
      <c r="B63" s="316" t="s">
        <v>76</v>
      </c>
      <c r="C63" s="316" t="s">
        <v>41</v>
      </c>
      <c r="D63" s="68" t="s">
        <v>18</v>
      </c>
      <c r="E63" s="84">
        <f>E90</f>
        <v>7081.232</v>
      </c>
      <c r="F63" s="247">
        <f>F90</f>
        <v>938.9</v>
      </c>
      <c r="G63" s="84"/>
      <c r="H63" s="70">
        <f t="shared" ref="H63:AO63" si="33">H90</f>
        <v>0</v>
      </c>
      <c r="I63" s="245">
        <f t="shared" ref="I63" si="34">I90</f>
        <v>0</v>
      </c>
      <c r="J63" s="70"/>
      <c r="K63" s="70">
        <f t="shared" si="33"/>
        <v>700</v>
      </c>
      <c r="L63" s="70">
        <f t="shared" si="33"/>
        <v>700</v>
      </c>
      <c r="M63" s="70"/>
      <c r="N63" s="252">
        <f t="shared" si="33"/>
        <v>0</v>
      </c>
      <c r="O63" s="252"/>
      <c r="P63" s="70"/>
      <c r="Q63" s="148">
        <f t="shared" si="33"/>
        <v>0</v>
      </c>
      <c r="R63" s="166"/>
      <c r="S63" s="166"/>
      <c r="T63" s="70">
        <f t="shared" si="33"/>
        <v>238.9</v>
      </c>
      <c r="U63" s="70"/>
      <c r="V63" s="70"/>
      <c r="W63" s="70">
        <f t="shared" si="33"/>
        <v>770.1</v>
      </c>
      <c r="X63" s="70"/>
      <c r="Y63" s="70"/>
      <c r="Z63" s="180">
        <f t="shared" si="33"/>
        <v>0</v>
      </c>
      <c r="AA63" s="180"/>
      <c r="AB63" s="70"/>
      <c r="AC63" s="70">
        <f t="shared" si="33"/>
        <v>0</v>
      </c>
      <c r="AD63" s="70"/>
      <c r="AE63" s="70"/>
      <c r="AF63" s="70">
        <f t="shared" si="33"/>
        <v>0</v>
      </c>
      <c r="AG63" s="169"/>
      <c r="AH63" s="70"/>
      <c r="AI63" s="70">
        <f t="shared" si="33"/>
        <v>0</v>
      </c>
      <c r="AJ63" s="70"/>
      <c r="AK63" s="70"/>
      <c r="AL63" s="70">
        <f t="shared" si="33"/>
        <v>0</v>
      </c>
      <c r="AM63" s="70"/>
      <c r="AN63" s="70"/>
      <c r="AO63" s="70">
        <f t="shared" si="33"/>
        <v>5372.232</v>
      </c>
      <c r="AP63" s="68"/>
      <c r="AQ63" s="68"/>
      <c r="AR63" s="68"/>
      <c r="AS63" s="62"/>
    </row>
    <row r="64" spans="1:108" s="60" customFormat="1" ht="50.25" hidden="1" customHeight="1">
      <c r="A64" s="300"/>
      <c r="B64" s="300"/>
      <c r="C64" s="300"/>
      <c r="D64" s="70" t="s">
        <v>27</v>
      </c>
      <c r="E64" s="84">
        <f>E91</f>
        <v>7081.232</v>
      </c>
      <c r="F64" s="247">
        <f>F91</f>
        <v>938.9</v>
      </c>
      <c r="G64" s="84"/>
      <c r="H64" s="70">
        <f t="shared" ref="H64:AO64" si="35">H91</f>
        <v>0</v>
      </c>
      <c r="I64" s="245">
        <f t="shared" ref="I64" si="36">I91</f>
        <v>0</v>
      </c>
      <c r="J64" s="70"/>
      <c r="K64" s="70">
        <f t="shared" si="35"/>
        <v>700</v>
      </c>
      <c r="L64" s="70">
        <f t="shared" si="35"/>
        <v>700</v>
      </c>
      <c r="M64" s="70"/>
      <c r="N64" s="252">
        <f t="shared" si="35"/>
        <v>0</v>
      </c>
      <c r="O64" s="252"/>
      <c r="P64" s="70"/>
      <c r="Q64" s="148">
        <f t="shared" si="35"/>
        <v>0</v>
      </c>
      <c r="R64" s="166"/>
      <c r="S64" s="166"/>
      <c r="T64" s="70">
        <f t="shared" si="35"/>
        <v>238.9</v>
      </c>
      <c r="U64" s="70"/>
      <c r="V64" s="70"/>
      <c r="W64" s="70">
        <f t="shared" si="35"/>
        <v>770.1</v>
      </c>
      <c r="X64" s="70"/>
      <c r="Y64" s="70"/>
      <c r="Z64" s="180">
        <f t="shared" si="35"/>
        <v>0</v>
      </c>
      <c r="AA64" s="180"/>
      <c r="AB64" s="70"/>
      <c r="AC64" s="70">
        <f t="shared" si="35"/>
        <v>0</v>
      </c>
      <c r="AD64" s="70"/>
      <c r="AE64" s="70"/>
      <c r="AF64" s="70">
        <f t="shared" si="35"/>
        <v>0</v>
      </c>
      <c r="AG64" s="169"/>
      <c r="AH64" s="70"/>
      <c r="AI64" s="70">
        <f t="shared" si="35"/>
        <v>0</v>
      </c>
      <c r="AJ64" s="70"/>
      <c r="AK64" s="70"/>
      <c r="AL64" s="70">
        <f t="shared" si="35"/>
        <v>0</v>
      </c>
      <c r="AM64" s="70"/>
      <c r="AN64" s="70"/>
      <c r="AO64" s="70">
        <f t="shared" si="35"/>
        <v>5372.232</v>
      </c>
      <c r="AP64" s="70"/>
      <c r="AQ64" s="70"/>
      <c r="AR64" s="70"/>
      <c r="AS64" s="64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</row>
    <row r="65" spans="1:108" s="125" customFormat="1" ht="72" customHeight="1">
      <c r="A65" s="300"/>
      <c r="B65" s="300"/>
      <c r="C65" s="300"/>
      <c r="D65" s="126" t="s">
        <v>24</v>
      </c>
      <c r="E65" s="114">
        <f>SUM(H65,K65,N65,Q65,T65,W65,Z65,AC65,AF65,AI65,AL65,AO65)</f>
        <v>7081.232</v>
      </c>
      <c r="F65" s="114">
        <f>SUM(I65,L65,O65,R65,U65,X65,AA65,AD65,AG65,AJ65,AM65,AP65)</f>
        <v>938.9</v>
      </c>
      <c r="G65" s="114">
        <f>F65/E65*100</f>
        <v>13.25899222056275</v>
      </c>
      <c r="H65" s="114">
        <f t="shared" ref="H65:AL65" si="37">H78</f>
        <v>0</v>
      </c>
      <c r="I65" s="114">
        <f t="shared" si="37"/>
        <v>0</v>
      </c>
      <c r="J65" s="114"/>
      <c r="K65" s="114">
        <f t="shared" si="37"/>
        <v>700</v>
      </c>
      <c r="L65" s="114">
        <f t="shared" si="37"/>
        <v>700</v>
      </c>
      <c r="M65" s="216">
        <v>100</v>
      </c>
      <c r="N65" s="114">
        <f t="shared" si="37"/>
        <v>0</v>
      </c>
      <c r="O65" s="114">
        <f t="shared" si="37"/>
        <v>0</v>
      </c>
      <c r="P65" s="114"/>
      <c r="Q65" s="114">
        <f t="shared" si="37"/>
        <v>0</v>
      </c>
      <c r="R65" s="114">
        <f t="shared" si="37"/>
        <v>0</v>
      </c>
      <c r="S65" s="114"/>
      <c r="T65" s="216">
        <f t="shared" si="37"/>
        <v>238.9</v>
      </c>
      <c r="U65" s="216">
        <f t="shared" si="37"/>
        <v>238.9</v>
      </c>
      <c r="V65" s="114"/>
      <c r="W65" s="114">
        <f t="shared" si="37"/>
        <v>770.1</v>
      </c>
      <c r="X65" s="114"/>
      <c r="Y65" s="114"/>
      <c r="Z65" s="114">
        <f t="shared" si="37"/>
        <v>0</v>
      </c>
      <c r="AA65" s="114"/>
      <c r="AB65" s="114"/>
      <c r="AC65" s="114">
        <f t="shared" si="37"/>
        <v>0</v>
      </c>
      <c r="AD65" s="114"/>
      <c r="AE65" s="114"/>
      <c r="AF65" s="114">
        <f t="shared" si="37"/>
        <v>0</v>
      </c>
      <c r="AG65" s="114"/>
      <c r="AH65" s="114"/>
      <c r="AI65" s="114">
        <f t="shared" si="37"/>
        <v>0</v>
      </c>
      <c r="AJ65" s="114"/>
      <c r="AK65" s="114"/>
      <c r="AL65" s="114">
        <f t="shared" si="37"/>
        <v>0</v>
      </c>
      <c r="AM65" s="114"/>
      <c r="AN65" s="114"/>
      <c r="AO65" s="114">
        <f>AO78</f>
        <v>5372.232</v>
      </c>
      <c r="AP65" s="114"/>
      <c r="AQ65" s="216"/>
      <c r="AR65" s="114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</row>
    <row r="66" spans="1:108" s="125" customFormat="1" ht="40.5" hidden="1" customHeight="1">
      <c r="A66" s="300"/>
      <c r="B66" s="300"/>
      <c r="C66" s="300"/>
      <c r="D66" s="114"/>
      <c r="E66" s="114"/>
      <c r="F66" s="114"/>
      <c r="G66" s="114" t="e">
        <f t="shared" ref="G66:G78" si="38">F66/E66*100</f>
        <v>#DIV/0!</v>
      </c>
      <c r="H66" s="114"/>
      <c r="I66" s="114"/>
      <c r="J66" s="114"/>
      <c r="K66" s="114"/>
      <c r="L66" s="114"/>
      <c r="M66" s="216"/>
      <c r="N66" s="114"/>
      <c r="O66" s="114"/>
      <c r="P66" s="114"/>
      <c r="Q66" s="114"/>
      <c r="R66" s="114"/>
      <c r="S66" s="114"/>
      <c r="T66" s="216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216"/>
      <c r="AR66" s="114"/>
      <c r="AS66" s="123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</row>
    <row r="67" spans="1:108" s="125" customFormat="1" ht="60.75" hidden="1" customHeight="1">
      <c r="A67" s="300"/>
      <c r="B67" s="300"/>
      <c r="C67" s="300"/>
      <c r="D67" s="114"/>
      <c r="E67" s="114"/>
      <c r="F67" s="114"/>
      <c r="G67" s="114" t="e">
        <f t="shared" si="38"/>
        <v>#DIV/0!</v>
      </c>
      <c r="H67" s="114"/>
      <c r="I67" s="114"/>
      <c r="J67" s="114"/>
      <c r="K67" s="114"/>
      <c r="L67" s="114"/>
      <c r="M67" s="216"/>
      <c r="N67" s="114"/>
      <c r="O67" s="114"/>
      <c r="P67" s="114"/>
      <c r="Q67" s="114"/>
      <c r="R67" s="114"/>
      <c r="S67" s="114"/>
      <c r="T67" s="216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216"/>
      <c r="AR67" s="114"/>
      <c r="AS67" s="123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</row>
    <row r="68" spans="1:108" s="125" customFormat="1" ht="135.75" hidden="1" customHeight="1">
      <c r="A68" s="300"/>
      <c r="B68" s="300"/>
      <c r="C68" s="300"/>
      <c r="D68" s="114"/>
      <c r="E68" s="114"/>
      <c r="F68" s="114"/>
      <c r="G68" s="114" t="e">
        <f t="shared" si="38"/>
        <v>#DIV/0!</v>
      </c>
      <c r="H68" s="114"/>
      <c r="I68" s="114"/>
      <c r="J68" s="114"/>
      <c r="K68" s="114"/>
      <c r="L68" s="114"/>
      <c r="M68" s="216"/>
      <c r="N68" s="114"/>
      <c r="O68" s="114"/>
      <c r="P68" s="114"/>
      <c r="Q68" s="114"/>
      <c r="R68" s="114"/>
      <c r="S68" s="114"/>
      <c r="T68" s="216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216"/>
      <c r="AR68" s="114"/>
      <c r="AS68" s="118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</row>
    <row r="69" spans="1:108" s="125" customFormat="1" ht="20.25" hidden="1" customHeight="1">
      <c r="A69" s="300"/>
      <c r="B69" s="300"/>
      <c r="C69" s="300"/>
      <c r="D69" s="114"/>
      <c r="E69" s="114"/>
      <c r="F69" s="114"/>
      <c r="G69" s="114" t="e">
        <f t="shared" si="38"/>
        <v>#DIV/0!</v>
      </c>
      <c r="H69" s="114"/>
      <c r="I69" s="114"/>
      <c r="J69" s="114"/>
      <c r="K69" s="114"/>
      <c r="L69" s="114"/>
      <c r="M69" s="216"/>
      <c r="N69" s="114"/>
      <c r="O69" s="114"/>
      <c r="P69" s="114"/>
      <c r="Q69" s="114"/>
      <c r="R69" s="114"/>
      <c r="S69" s="114"/>
      <c r="T69" s="216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216"/>
      <c r="AR69" s="114"/>
      <c r="AS69" s="118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</row>
    <row r="70" spans="1:108" s="125" customFormat="1" ht="27.75" hidden="1" customHeight="1">
      <c r="A70" s="300"/>
      <c r="B70" s="300"/>
      <c r="C70" s="300"/>
      <c r="D70" s="126"/>
      <c r="E70" s="114"/>
      <c r="F70" s="114"/>
      <c r="G70" s="114" t="e">
        <f t="shared" si="38"/>
        <v>#DIV/0!</v>
      </c>
      <c r="H70" s="114"/>
      <c r="I70" s="114"/>
      <c r="J70" s="114"/>
      <c r="K70" s="114"/>
      <c r="L70" s="114"/>
      <c r="M70" s="216"/>
      <c r="N70" s="114"/>
      <c r="O70" s="114"/>
      <c r="P70" s="114"/>
      <c r="Q70" s="114"/>
      <c r="R70" s="114"/>
      <c r="S70" s="114"/>
      <c r="T70" s="216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216"/>
      <c r="AR70" s="114"/>
      <c r="AS70" s="118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</row>
    <row r="71" spans="1:108" s="125" customFormat="1" ht="60.75" hidden="1" customHeight="1">
      <c r="A71" s="300"/>
      <c r="B71" s="300"/>
      <c r="C71" s="300"/>
      <c r="D71" s="127"/>
      <c r="E71" s="114"/>
      <c r="F71" s="114"/>
      <c r="G71" s="114" t="e">
        <f t="shared" si="38"/>
        <v>#DIV/0!</v>
      </c>
      <c r="H71" s="114"/>
      <c r="I71" s="114"/>
      <c r="J71" s="114"/>
      <c r="K71" s="114"/>
      <c r="L71" s="114"/>
      <c r="M71" s="216"/>
      <c r="N71" s="114"/>
      <c r="O71" s="114"/>
      <c r="P71" s="114"/>
      <c r="Q71" s="114"/>
      <c r="R71" s="114"/>
      <c r="S71" s="114"/>
      <c r="T71" s="216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216"/>
      <c r="AR71" s="114"/>
      <c r="AS71" s="118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</row>
    <row r="72" spans="1:108" s="125" customFormat="1" ht="40.5" hidden="1" customHeight="1">
      <c r="A72" s="300"/>
      <c r="B72" s="300"/>
      <c r="C72" s="300"/>
      <c r="D72" s="114"/>
      <c r="E72" s="114"/>
      <c r="F72" s="114"/>
      <c r="G72" s="114" t="e">
        <f t="shared" si="38"/>
        <v>#DIV/0!</v>
      </c>
      <c r="H72" s="114"/>
      <c r="I72" s="114"/>
      <c r="J72" s="114"/>
      <c r="K72" s="114"/>
      <c r="L72" s="114"/>
      <c r="M72" s="216"/>
      <c r="N72" s="114"/>
      <c r="O72" s="114"/>
      <c r="P72" s="114"/>
      <c r="Q72" s="114"/>
      <c r="R72" s="114"/>
      <c r="S72" s="114"/>
      <c r="T72" s="216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216"/>
      <c r="AR72" s="114"/>
      <c r="AS72" s="118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</row>
    <row r="73" spans="1:108" s="125" customFormat="1" ht="60.75" hidden="1" customHeight="1">
      <c r="A73" s="300"/>
      <c r="B73" s="300"/>
      <c r="C73" s="300"/>
      <c r="D73" s="114"/>
      <c r="E73" s="114"/>
      <c r="F73" s="114"/>
      <c r="G73" s="114" t="e">
        <f t="shared" si="38"/>
        <v>#DIV/0!</v>
      </c>
      <c r="H73" s="114"/>
      <c r="I73" s="114"/>
      <c r="J73" s="114"/>
      <c r="K73" s="114"/>
      <c r="L73" s="114"/>
      <c r="M73" s="216"/>
      <c r="N73" s="114"/>
      <c r="O73" s="114"/>
      <c r="P73" s="114"/>
      <c r="Q73" s="114"/>
      <c r="R73" s="114"/>
      <c r="S73" s="114"/>
      <c r="T73" s="216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216"/>
      <c r="AR73" s="114"/>
      <c r="AS73" s="118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</row>
    <row r="74" spans="1:108" s="125" customFormat="1" ht="20.25" hidden="1" customHeight="1">
      <c r="A74" s="300"/>
      <c r="B74" s="300"/>
      <c r="C74" s="300"/>
      <c r="D74" s="114"/>
      <c r="E74" s="114"/>
      <c r="F74" s="114"/>
      <c r="G74" s="114" t="e">
        <f t="shared" si="38"/>
        <v>#DIV/0!</v>
      </c>
      <c r="H74" s="114"/>
      <c r="I74" s="114"/>
      <c r="J74" s="114"/>
      <c r="K74" s="114"/>
      <c r="L74" s="114"/>
      <c r="M74" s="216"/>
      <c r="N74" s="114"/>
      <c r="O74" s="114"/>
      <c r="P74" s="114"/>
      <c r="Q74" s="114"/>
      <c r="R74" s="114"/>
      <c r="S74" s="114"/>
      <c r="T74" s="216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216"/>
      <c r="AR74" s="11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</row>
    <row r="75" spans="1:108" s="125" customFormat="1" ht="20.25" hidden="1" customHeight="1">
      <c r="A75" s="300"/>
      <c r="B75" s="300"/>
      <c r="C75" s="300"/>
      <c r="D75" s="114"/>
      <c r="E75" s="114"/>
      <c r="F75" s="114"/>
      <c r="G75" s="114" t="e">
        <f t="shared" si="38"/>
        <v>#DIV/0!</v>
      </c>
      <c r="H75" s="114"/>
      <c r="I75" s="114"/>
      <c r="J75" s="114"/>
      <c r="K75" s="114"/>
      <c r="L75" s="114"/>
      <c r="M75" s="216"/>
      <c r="N75" s="114"/>
      <c r="O75" s="114"/>
      <c r="P75" s="114"/>
      <c r="Q75" s="114"/>
      <c r="R75" s="114"/>
      <c r="S75" s="114"/>
      <c r="T75" s="216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216"/>
      <c r="AR75" s="114"/>
      <c r="AS75" s="118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</row>
    <row r="76" spans="1:108" s="125" customFormat="1" ht="20.25" hidden="1" customHeight="1">
      <c r="A76" s="300"/>
      <c r="B76" s="300"/>
      <c r="C76" s="300"/>
      <c r="D76" s="126"/>
      <c r="E76" s="114"/>
      <c r="F76" s="114"/>
      <c r="G76" s="114" t="e">
        <f t="shared" si="38"/>
        <v>#DIV/0!</v>
      </c>
      <c r="H76" s="114"/>
      <c r="I76" s="114"/>
      <c r="J76" s="114"/>
      <c r="K76" s="114"/>
      <c r="L76" s="114"/>
      <c r="M76" s="216"/>
      <c r="N76" s="114"/>
      <c r="O76" s="114"/>
      <c r="P76" s="114"/>
      <c r="Q76" s="114"/>
      <c r="R76" s="114"/>
      <c r="S76" s="114"/>
      <c r="T76" s="216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216"/>
      <c r="AR76" s="114"/>
      <c r="AS76" s="118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</row>
    <row r="77" spans="1:108" s="125" customFormat="1" ht="60.75" hidden="1" customHeight="1">
      <c r="A77" s="300"/>
      <c r="B77" s="300"/>
      <c r="C77" s="300"/>
      <c r="D77" s="127"/>
      <c r="E77" s="114"/>
      <c r="F77" s="114"/>
      <c r="G77" s="114" t="e">
        <f t="shared" si="38"/>
        <v>#DIV/0!</v>
      </c>
      <c r="H77" s="114"/>
      <c r="I77" s="114"/>
      <c r="J77" s="114"/>
      <c r="K77" s="114"/>
      <c r="L77" s="114"/>
      <c r="M77" s="216"/>
      <c r="N77" s="114"/>
      <c r="O77" s="114"/>
      <c r="P77" s="114"/>
      <c r="Q77" s="114"/>
      <c r="R77" s="114"/>
      <c r="S77" s="114"/>
      <c r="T77" s="216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216"/>
      <c r="AR77" s="114"/>
      <c r="AS77" s="118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</row>
    <row r="78" spans="1:108" s="125" customFormat="1" ht="65.25" customHeight="1" thickBot="1">
      <c r="A78" s="301"/>
      <c r="B78" s="301"/>
      <c r="C78" s="319"/>
      <c r="D78" s="114" t="s">
        <v>27</v>
      </c>
      <c r="E78" s="114">
        <f>SUM(E80,E83,E85,E87,E89)</f>
        <v>7081.232</v>
      </c>
      <c r="F78" s="114">
        <f>SUM(F80,F83,F85,F87,F89)</f>
        <v>938.9</v>
      </c>
      <c r="G78" s="114">
        <f t="shared" si="38"/>
        <v>13.25899222056275</v>
      </c>
      <c r="H78" s="114">
        <f>SUM(H80,H83,H85,H87,H89,)</f>
        <v>0</v>
      </c>
      <c r="I78" s="114">
        <f>SUM(I80,I83,I85,I87,I89)</f>
        <v>0</v>
      </c>
      <c r="J78" s="114"/>
      <c r="K78" s="114">
        <f t="shared" ref="K78:AO78" si="39">SUM(K80,K83,K85,K87,K89)</f>
        <v>700</v>
      </c>
      <c r="L78" s="114">
        <f t="shared" si="39"/>
        <v>700</v>
      </c>
      <c r="M78" s="216">
        <v>100</v>
      </c>
      <c r="N78" s="114">
        <f t="shared" si="39"/>
        <v>0</v>
      </c>
      <c r="O78" s="114">
        <f t="shared" si="39"/>
        <v>0</v>
      </c>
      <c r="P78" s="114"/>
      <c r="Q78" s="114">
        <f t="shared" si="39"/>
        <v>0</v>
      </c>
      <c r="R78" s="114">
        <f t="shared" si="39"/>
        <v>0</v>
      </c>
      <c r="S78" s="114"/>
      <c r="T78" s="114">
        <f t="shared" si="39"/>
        <v>238.9</v>
      </c>
      <c r="U78" s="114">
        <f t="shared" si="39"/>
        <v>238.9</v>
      </c>
      <c r="V78" s="114"/>
      <c r="W78" s="114">
        <f t="shared" si="39"/>
        <v>770.1</v>
      </c>
      <c r="X78" s="114"/>
      <c r="Y78" s="114"/>
      <c r="Z78" s="114">
        <f t="shared" si="39"/>
        <v>0</v>
      </c>
      <c r="AA78" s="114"/>
      <c r="AB78" s="114"/>
      <c r="AC78" s="114">
        <f t="shared" si="39"/>
        <v>0</v>
      </c>
      <c r="AD78" s="114"/>
      <c r="AE78" s="114"/>
      <c r="AF78" s="114">
        <f t="shared" si="39"/>
        <v>0</v>
      </c>
      <c r="AG78" s="114"/>
      <c r="AH78" s="114"/>
      <c r="AI78" s="114">
        <f t="shared" si="39"/>
        <v>0</v>
      </c>
      <c r="AJ78" s="114"/>
      <c r="AK78" s="114"/>
      <c r="AL78" s="114">
        <f t="shared" si="39"/>
        <v>0</v>
      </c>
      <c r="AM78" s="114"/>
      <c r="AN78" s="114"/>
      <c r="AO78" s="114">
        <f t="shared" si="39"/>
        <v>5372.232</v>
      </c>
      <c r="AP78" s="114"/>
      <c r="AQ78" s="216"/>
      <c r="AR78" s="114"/>
      <c r="AS78" s="118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</row>
    <row r="79" spans="1:108" ht="118.5" customHeight="1">
      <c r="A79" s="315" t="s">
        <v>89</v>
      </c>
      <c r="B79" s="315" t="s">
        <v>93</v>
      </c>
      <c r="C79" s="331" t="s">
        <v>41</v>
      </c>
      <c r="D79" s="68" t="s">
        <v>18</v>
      </c>
      <c r="E79" s="84">
        <f>SUM(H79,K79,N79,Q79,T79,W79,Z79,AC79,AF79,AI79,AL79,AO79)</f>
        <v>1400</v>
      </c>
      <c r="F79" s="247">
        <f>SUM(I79,L79,O79,R79,U79,X79,AA79,AD79,AG79,AJ79,AM79,AP79)</f>
        <v>700</v>
      </c>
      <c r="G79" s="84">
        <f>F79/E79*100</f>
        <v>50</v>
      </c>
      <c r="H79" s="68">
        <v>0</v>
      </c>
      <c r="I79" s="246">
        <v>0</v>
      </c>
      <c r="J79" s="68"/>
      <c r="K79" s="68">
        <v>700</v>
      </c>
      <c r="L79" s="68">
        <v>700</v>
      </c>
      <c r="M79" s="235">
        <v>100</v>
      </c>
      <c r="N79" s="253">
        <v>0</v>
      </c>
      <c r="O79" s="253">
        <v>0</v>
      </c>
      <c r="P79" s="68"/>
      <c r="Q79" s="147">
        <v>0</v>
      </c>
      <c r="R79" s="147"/>
      <c r="S79" s="157"/>
      <c r="T79" s="235">
        <v>0</v>
      </c>
      <c r="U79" s="68">
        <v>0</v>
      </c>
      <c r="V79" s="68"/>
      <c r="W79" s="68">
        <v>700</v>
      </c>
      <c r="X79" s="68"/>
      <c r="Y79" s="68"/>
      <c r="Z79" s="172">
        <v>0</v>
      </c>
      <c r="AA79" s="172"/>
      <c r="AB79" s="68"/>
      <c r="AC79" s="68">
        <v>0</v>
      </c>
      <c r="AD79" s="68"/>
      <c r="AE79" s="68"/>
      <c r="AF79" s="68">
        <v>0</v>
      </c>
      <c r="AG79" s="168"/>
      <c r="AH79" s="68"/>
      <c r="AI79" s="68">
        <v>0</v>
      </c>
      <c r="AJ79" s="68"/>
      <c r="AK79" s="68"/>
      <c r="AL79" s="68">
        <v>0</v>
      </c>
      <c r="AM79" s="68"/>
      <c r="AN79" s="68"/>
      <c r="AO79" s="68">
        <v>0</v>
      </c>
      <c r="AP79" s="68"/>
      <c r="AQ79" s="68"/>
      <c r="AR79" s="297"/>
      <c r="AS79" s="46"/>
    </row>
    <row r="80" spans="1:108" ht="60.75" customHeight="1">
      <c r="A80" s="315"/>
      <c r="B80" s="315"/>
      <c r="C80" s="332"/>
      <c r="D80" s="70" t="s">
        <v>27</v>
      </c>
      <c r="E80" s="84">
        <f>SUM(H80,K80,N80,Q80,T80,W80,Z80,AC80,AF80,AI80,AL80,AO80)</f>
        <v>1400</v>
      </c>
      <c r="F80" s="247">
        <f>SUM(I80,L80,O80,R80,U80,X80,AA80,AD80,AG80,AJ80,AM80,AP80)</f>
        <v>700</v>
      </c>
      <c r="G80" s="250">
        <f>F80/E80*100</f>
        <v>50</v>
      </c>
      <c r="H80" s="68">
        <f>H79</f>
        <v>0</v>
      </c>
      <c r="I80" s="269">
        <f t="shared" ref="I80:AO80" si="40">I79</f>
        <v>0</v>
      </c>
      <c r="J80" s="269">
        <f t="shared" si="40"/>
        <v>0</v>
      </c>
      <c r="K80" s="269">
        <f t="shared" si="40"/>
        <v>700</v>
      </c>
      <c r="L80" s="269">
        <f t="shared" si="40"/>
        <v>700</v>
      </c>
      <c r="M80" s="279">
        <v>100</v>
      </c>
      <c r="N80" s="269">
        <f t="shared" si="40"/>
        <v>0</v>
      </c>
      <c r="O80" s="269">
        <f t="shared" si="40"/>
        <v>0</v>
      </c>
      <c r="P80" s="269"/>
      <c r="Q80" s="269">
        <f t="shared" si="40"/>
        <v>0</v>
      </c>
      <c r="R80" s="269">
        <f t="shared" si="40"/>
        <v>0</v>
      </c>
      <c r="S80" s="269"/>
      <c r="T80" s="269">
        <v>0</v>
      </c>
      <c r="U80" s="269">
        <v>0</v>
      </c>
      <c r="V80" s="269"/>
      <c r="W80" s="269">
        <f>W79</f>
        <v>700</v>
      </c>
      <c r="X80" s="269"/>
      <c r="Y80" s="269"/>
      <c r="Z80" s="269">
        <f t="shared" si="40"/>
        <v>0</v>
      </c>
      <c r="AA80" s="269"/>
      <c r="AB80" s="269"/>
      <c r="AC80" s="269">
        <f t="shared" si="40"/>
        <v>0</v>
      </c>
      <c r="AD80" s="269"/>
      <c r="AE80" s="269"/>
      <c r="AF80" s="269">
        <f t="shared" si="40"/>
        <v>0</v>
      </c>
      <c r="AG80" s="269"/>
      <c r="AH80" s="269"/>
      <c r="AI80" s="269">
        <f t="shared" si="40"/>
        <v>0</v>
      </c>
      <c r="AJ80" s="269"/>
      <c r="AK80" s="269"/>
      <c r="AL80" s="269">
        <f t="shared" si="40"/>
        <v>0</v>
      </c>
      <c r="AM80" s="269"/>
      <c r="AN80" s="269"/>
      <c r="AO80" s="269">
        <f t="shared" si="40"/>
        <v>0</v>
      </c>
      <c r="AP80" s="68"/>
      <c r="AQ80" s="68"/>
      <c r="AR80" s="298"/>
      <c r="AS80" s="46"/>
    </row>
    <row r="81" spans="1:108" ht="195" customHeight="1">
      <c r="A81" s="315"/>
      <c r="B81" s="315"/>
      <c r="C81" s="333"/>
      <c r="D81" s="65" t="s">
        <v>28</v>
      </c>
      <c r="E81" s="207"/>
      <c r="F81" s="247"/>
      <c r="G81" s="207"/>
      <c r="H81" s="204"/>
      <c r="I81" s="246"/>
      <c r="J81" s="204"/>
      <c r="K81" s="204"/>
      <c r="L81" s="204"/>
      <c r="M81" s="204"/>
      <c r="N81" s="253"/>
      <c r="O81" s="253"/>
      <c r="P81" s="204"/>
      <c r="Q81" s="204"/>
      <c r="R81" s="204"/>
      <c r="S81" s="157"/>
      <c r="T81" s="204"/>
      <c r="U81" s="204"/>
      <c r="V81" s="204"/>
      <c r="W81" s="204"/>
      <c r="X81" s="204"/>
      <c r="Y81" s="204"/>
      <c r="Z81" s="206"/>
      <c r="AA81" s="206"/>
      <c r="AB81" s="204"/>
      <c r="AC81" s="204"/>
      <c r="AD81" s="204"/>
      <c r="AE81" s="204"/>
      <c r="AF81" s="204"/>
      <c r="AG81" s="168"/>
      <c r="AH81" s="204"/>
      <c r="AI81" s="204"/>
      <c r="AJ81" s="204"/>
      <c r="AK81" s="204"/>
      <c r="AL81" s="204"/>
      <c r="AM81" s="204"/>
      <c r="AN81" s="204"/>
      <c r="AO81" s="204"/>
      <c r="AP81" s="68"/>
      <c r="AQ81" s="68"/>
      <c r="AR81" s="299"/>
      <c r="AS81" s="46"/>
    </row>
    <row r="82" spans="1:108" ht="147.75" customHeight="1">
      <c r="A82" s="313" t="s">
        <v>98</v>
      </c>
      <c r="B82" s="313" t="s">
        <v>99</v>
      </c>
      <c r="C82" s="313" t="s">
        <v>41</v>
      </c>
      <c r="D82" s="204" t="s">
        <v>18</v>
      </c>
      <c r="E82" s="207">
        <f t="shared" ref="E82:F91" si="41">SUM(H82,K82,N82,Q82,T82,W82,Z82,AC82,AF82,AI82,AL82,AO82)</f>
        <v>309</v>
      </c>
      <c r="F82" s="247">
        <f t="shared" si="41"/>
        <v>238.9</v>
      </c>
      <c r="G82" s="207">
        <f>F82/E82*100</f>
        <v>77.313915857605181</v>
      </c>
      <c r="H82" s="204">
        <f>H81</f>
        <v>0</v>
      </c>
      <c r="I82" s="246">
        <f>I81</f>
        <v>0</v>
      </c>
      <c r="J82" s="204"/>
      <c r="K82" s="204">
        <v>0</v>
      </c>
      <c r="L82" s="204">
        <v>0</v>
      </c>
      <c r="M82" s="204"/>
      <c r="N82" s="253">
        <v>0</v>
      </c>
      <c r="O82" s="253">
        <v>0</v>
      </c>
      <c r="P82" s="204"/>
      <c r="Q82" s="204">
        <v>0</v>
      </c>
      <c r="R82" s="204"/>
      <c r="S82" s="157"/>
      <c r="T82" s="204">
        <f>T83</f>
        <v>238.9</v>
      </c>
      <c r="U82" s="274">
        <f>U83</f>
        <v>238.9</v>
      </c>
      <c r="V82" s="235">
        <v>100</v>
      </c>
      <c r="W82" s="204">
        <v>70.099999999999994</v>
      </c>
      <c r="X82" s="204"/>
      <c r="Y82" s="204"/>
      <c r="Z82" s="206">
        <f>Z81</f>
        <v>0</v>
      </c>
      <c r="AA82" s="206"/>
      <c r="AB82" s="204"/>
      <c r="AC82" s="204">
        <f>AC81</f>
        <v>0</v>
      </c>
      <c r="AD82" s="204"/>
      <c r="AE82" s="204"/>
      <c r="AF82" s="204">
        <f>AF81</f>
        <v>0</v>
      </c>
      <c r="AG82" s="168"/>
      <c r="AH82" s="204"/>
      <c r="AI82" s="204">
        <f>AI81</f>
        <v>0</v>
      </c>
      <c r="AJ82" s="204"/>
      <c r="AK82" s="204"/>
      <c r="AL82" s="204">
        <f>AL81</f>
        <v>0</v>
      </c>
      <c r="AM82" s="204"/>
      <c r="AN82" s="204"/>
      <c r="AO82" s="204">
        <v>0</v>
      </c>
      <c r="AP82" s="204"/>
      <c r="AQ82" s="204"/>
      <c r="AR82" s="305"/>
      <c r="AS82" s="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</row>
    <row r="83" spans="1:108" ht="147.75" customHeight="1">
      <c r="A83" s="314"/>
      <c r="B83" s="314"/>
      <c r="C83" s="314"/>
      <c r="D83" s="205" t="s">
        <v>27</v>
      </c>
      <c r="E83" s="207">
        <f t="shared" si="41"/>
        <v>309</v>
      </c>
      <c r="F83" s="247">
        <f t="shared" si="41"/>
        <v>238.9</v>
      </c>
      <c r="G83" s="281">
        <f>F83/E83*100</f>
        <v>77.313915857605181</v>
      </c>
      <c r="H83" s="204">
        <f t="shared" ref="H83:I87" si="42">H82</f>
        <v>0</v>
      </c>
      <c r="I83" s="246">
        <f t="shared" si="42"/>
        <v>0</v>
      </c>
      <c r="J83" s="204"/>
      <c r="K83" s="204">
        <f t="shared" ref="K83" si="43">K82</f>
        <v>0</v>
      </c>
      <c r="L83" s="204">
        <v>0</v>
      </c>
      <c r="M83" s="204"/>
      <c r="N83" s="253">
        <f>N82</f>
        <v>0</v>
      </c>
      <c r="O83" s="253">
        <v>0</v>
      </c>
      <c r="P83" s="204"/>
      <c r="Q83" s="204">
        <v>0</v>
      </c>
      <c r="R83" s="204">
        <v>0</v>
      </c>
      <c r="S83" s="157"/>
      <c r="T83" s="269">
        <v>238.9</v>
      </c>
      <c r="U83" s="204">
        <v>238.9</v>
      </c>
      <c r="V83" s="235">
        <v>100</v>
      </c>
      <c r="W83" s="204">
        <f t="shared" ref="W83" si="44">W82</f>
        <v>70.099999999999994</v>
      </c>
      <c r="X83" s="204"/>
      <c r="Y83" s="204"/>
      <c r="Z83" s="206">
        <f t="shared" ref="Z83" si="45">Z82</f>
        <v>0</v>
      </c>
      <c r="AA83" s="206"/>
      <c r="AB83" s="204"/>
      <c r="AC83" s="204">
        <f t="shared" ref="AC83" si="46">AC82</f>
        <v>0</v>
      </c>
      <c r="AD83" s="204"/>
      <c r="AE83" s="204"/>
      <c r="AF83" s="204">
        <f t="shared" ref="AF83" si="47">AF82</f>
        <v>0</v>
      </c>
      <c r="AG83" s="168"/>
      <c r="AH83" s="204"/>
      <c r="AI83" s="204">
        <f t="shared" ref="AI83" si="48">AI82</f>
        <v>0</v>
      </c>
      <c r="AJ83" s="204"/>
      <c r="AK83" s="204"/>
      <c r="AL83" s="204">
        <f t="shared" ref="AL83" si="49">AL82</f>
        <v>0</v>
      </c>
      <c r="AM83" s="204"/>
      <c r="AN83" s="204"/>
      <c r="AO83" s="204">
        <v>0</v>
      </c>
      <c r="AP83" s="204"/>
      <c r="AQ83" s="204"/>
      <c r="AR83" s="306"/>
      <c r="AS83" s="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</row>
    <row r="84" spans="1:108" ht="147.75" customHeight="1">
      <c r="A84" s="313" t="s">
        <v>100</v>
      </c>
      <c r="B84" s="313" t="s">
        <v>115</v>
      </c>
      <c r="C84" s="313" t="s">
        <v>41</v>
      </c>
      <c r="D84" s="204" t="s">
        <v>18</v>
      </c>
      <c r="E84" s="207">
        <f>SUM(H84,K84,N84,Q84,T84,W84,Z84,AC84,AF84,AI84,AL84,AO84)</f>
        <v>3861.8319999999999</v>
      </c>
      <c r="F84" s="247">
        <f t="shared" si="41"/>
        <v>0</v>
      </c>
      <c r="G84" s="207"/>
      <c r="H84" s="204">
        <f t="shared" si="42"/>
        <v>0</v>
      </c>
      <c r="I84" s="246">
        <f t="shared" si="42"/>
        <v>0</v>
      </c>
      <c r="J84" s="204"/>
      <c r="K84" s="204">
        <v>0</v>
      </c>
      <c r="L84" s="204">
        <v>0</v>
      </c>
      <c r="M84" s="204"/>
      <c r="N84" s="253">
        <v>0</v>
      </c>
      <c r="O84" s="253">
        <v>0</v>
      </c>
      <c r="P84" s="204"/>
      <c r="Q84" s="204">
        <v>0</v>
      </c>
      <c r="R84" s="204">
        <v>0</v>
      </c>
      <c r="S84" s="157"/>
      <c r="T84" s="204">
        <v>0</v>
      </c>
      <c r="U84" s="204">
        <v>0</v>
      </c>
      <c r="V84" s="204"/>
      <c r="W84" s="204">
        <v>0</v>
      </c>
      <c r="X84" s="204"/>
      <c r="Y84" s="204"/>
      <c r="Z84" s="206">
        <f t="shared" ref="Z84" si="50">Z83</f>
        <v>0</v>
      </c>
      <c r="AA84" s="206"/>
      <c r="AB84" s="204"/>
      <c r="AC84" s="204">
        <f t="shared" ref="AC84" si="51">AC83</f>
        <v>0</v>
      </c>
      <c r="AD84" s="204"/>
      <c r="AE84" s="204"/>
      <c r="AF84" s="204">
        <f t="shared" ref="AF84" si="52">AF83</f>
        <v>0</v>
      </c>
      <c r="AG84" s="168"/>
      <c r="AH84" s="204"/>
      <c r="AI84" s="204">
        <f t="shared" ref="AI84" si="53">AI83</f>
        <v>0</v>
      </c>
      <c r="AJ84" s="204"/>
      <c r="AK84" s="204"/>
      <c r="AL84" s="204">
        <f t="shared" ref="AL84" si="54">AL83</f>
        <v>0</v>
      </c>
      <c r="AM84" s="204"/>
      <c r="AN84" s="204"/>
      <c r="AO84" s="267">
        <v>3861.8319999999999</v>
      </c>
      <c r="AP84" s="204"/>
      <c r="AQ84" s="204"/>
      <c r="AR84" s="305"/>
      <c r="AS84" s="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</row>
    <row r="85" spans="1:108" ht="147.75" customHeight="1">
      <c r="A85" s="314"/>
      <c r="B85" s="314"/>
      <c r="C85" s="314"/>
      <c r="D85" s="205" t="s">
        <v>27</v>
      </c>
      <c r="E85" s="207">
        <f t="shared" si="41"/>
        <v>3861.8319999999999</v>
      </c>
      <c r="F85" s="247">
        <f t="shared" si="41"/>
        <v>0</v>
      </c>
      <c r="G85" s="207"/>
      <c r="H85" s="204">
        <f t="shared" si="42"/>
        <v>0</v>
      </c>
      <c r="I85" s="246">
        <f t="shared" si="42"/>
        <v>0</v>
      </c>
      <c r="J85" s="204"/>
      <c r="K85" s="204">
        <f t="shared" ref="K85" si="55">K84</f>
        <v>0</v>
      </c>
      <c r="L85" s="204">
        <v>0</v>
      </c>
      <c r="M85" s="204"/>
      <c r="N85" s="253">
        <f t="shared" ref="N85" si="56">N84</f>
        <v>0</v>
      </c>
      <c r="O85" s="253">
        <v>0</v>
      </c>
      <c r="P85" s="204"/>
      <c r="Q85" s="204">
        <v>0</v>
      </c>
      <c r="R85" s="204">
        <v>0</v>
      </c>
      <c r="S85" s="157"/>
      <c r="T85" s="204">
        <v>0</v>
      </c>
      <c r="U85" s="204">
        <v>0</v>
      </c>
      <c r="V85" s="204"/>
      <c r="W85" s="204">
        <v>0</v>
      </c>
      <c r="X85" s="204"/>
      <c r="Y85" s="204"/>
      <c r="Z85" s="206">
        <f t="shared" ref="Z85" si="57">Z84</f>
        <v>0</v>
      </c>
      <c r="AA85" s="206"/>
      <c r="AB85" s="204"/>
      <c r="AC85" s="204">
        <f t="shared" ref="AC85" si="58">AC84</f>
        <v>0</v>
      </c>
      <c r="AD85" s="204"/>
      <c r="AE85" s="204"/>
      <c r="AF85" s="204">
        <f t="shared" ref="AF85" si="59">AF84</f>
        <v>0</v>
      </c>
      <c r="AG85" s="168"/>
      <c r="AH85" s="204"/>
      <c r="AI85" s="204">
        <f t="shared" ref="AI85" si="60">AI84</f>
        <v>0</v>
      </c>
      <c r="AJ85" s="204"/>
      <c r="AK85" s="204"/>
      <c r="AL85" s="204">
        <f t="shared" ref="AL85" si="61">AL84</f>
        <v>0</v>
      </c>
      <c r="AM85" s="204"/>
      <c r="AN85" s="204"/>
      <c r="AO85" s="267">
        <v>3861.8319999999999</v>
      </c>
      <c r="AP85" s="204"/>
      <c r="AQ85" s="204"/>
      <c r="AR85" s="306"/>
      <c r="AS85" s="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</row>
    <row r="86" spans="1:108" ht="147.75" customHeight="1">
      <c r="A86" s="313" t="s">
        <v>101</v>
      </c>
      <c r="B86" s="313" t="s">
        <v>102</v>
      </c>
      <c r="C86" s="313" t="s">
        <v>41</v>
      </c>
      <c r="D86" s="204" t="s">
        <v>18</v>
      </c>
      <c r="E86" s="207">
        <f t="shared" si="41"/>
        <v>295</v>
      </c>
      <c r="F86" s="247">
        <f t="shared" si="41"/>
        <v>0</v>
      </c>
      <c r="G86" s="207"/>
      <c r="H86" s="204">
        <f t="shared" si="42"/>
        <v>0</v>
      </c>
      <c r="I86" s="246">
        <f t="shared" si="42"/>
        <v>0</v>
      </c>
      <c r="J86" s="204"/>
      <c r="K86" s="204">
        <v>0</v>
      </c>
      <c r="L86" s="204">
        <v>0</v>
      </c>
      <c r="M86" s="204"/>
      <c r="N86" s="253">
        <v>0</v>
      </c>
      <c r="O86" s="253">
        <v>0</v>
      </c>
      <c r="P86" s="204"/>
      <c r="Q86" s="204">
        <f t="shared" ref="Q86" si="62">Q85</f>
        <v>0</v>
      </c>
      <c r="R86" s="204"/>
      <c r="S86" s="157"/>
      <c r="T86" s="204">
        <f t="shared" ref="T86" si="63">T85</f>
        <v>0</v>
      </c>
      <c r="U86" s="204">
        <v>0</v>
      </c>
      <c r="V86" s="204"/>
      <c r="W86" s="204">
        <f t="shared" ref="W86" si="64">W85</f>
        <v>0</v>
      </c>
      <c r="X86" s="204"/>
      <c r="Y86" s="204"/>
      <c r="Z86" s="206">
        <f t="shared" ref="Z86" si="65">Z85</f>
        <v>0</v>
      </c>
      <c r="AA86" s="206"/>
      <c r="AB86" s="204"/>
      <c r="AC86" s="204">
        <f t="shared" ref="AC86" si="66">AC85</f>
        <v>0</v>
      </c>
      <c r="AD86" s="204"/>
      <c r="AE86" s="204"/>
      <c r="AF86" s="204">
        <f t="shared" ref="AF86" si="67">AF85</f>
        <v>0</v>
      </c>
      <c r="AG86" s="168"/>
      <c r="AH86" s="204"/>
      <c r="AI86" s="204">
        <f t="shared" ref="AI86" si="68">AI85</f>
        <v>0</v>
      </c>
      <c r="AJ86" s="204"/>
      <c r="AK86" s="204"/>
      <c r="AL86" s="204">
        <f t="shared" ref="AL86" si="69">AL85</f>
        <v>0</v>
      </c>
      <c r="AM86" s="204"/>
      <c r="AN86" s="204"/>
      <c r="AO86" s="204">
        <f>AO87</f>
        <v>295</v>
      </c>
      <c r="AP86" s="204"/>
      <c r="AQ86" s="204"/>
      <c r="AR86" s="305"/>
      <c r="AS86" s="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</row>
    <row r="87" spans="1:108" ht="147.75" customHeight="1" thickBot="1">
      <c r="A87" s="314"/>
      <c r="B87" s="314"/>
      <c r="C87" s="314"/>
      <c r="D87" s="205" t="s">
        <v>27</v>
      </c>
      <c r="E87" s="207">
        <f t="shared" si="41"/>
        <v>295</v>
      </c>
      <c r="F87" s="247">
        <f t="shared" si="41"/>
        <v>0</v>
      </c>
      <c r="G87" s="207"/>
      <c r="H87" s="204">
        <f t="shared" si="42"/>
        <v>0</v>
      </c>
      <c r="I87" s="246">
        <f t="shared" si="42"/>
        <v>0</v>
      </c>
      <c r="J87" s="204"/>
      <c r="K87" s="204">
        <f>K86</f>
        <v>0</v>
      </c>
      <c r="L87" s="204">
        <v>0</v>
      </c>
      <c r="M87" s="204"/>
      <c r="N87" s="253">
        <f t="shared" ref="N87:N89" si="70">N86</f>
        <v>0</v>
      </c>
      <c r="O87" s="253">
        <v>0</v>
      </c>
      <c r="P87" s="204"/>
      <c r="Q87" s="204">
        <f t="shared" ref="Q87:Q89" si="71">Q86</f>
        <v>0</v>
      </c>
      <c r="R87" s="204"/>
      <c r="S87" s="157"/>
      <c r="T87" s="204">
        <f t="shared" ref="T87:T89" si="72">T86</f>
        <v>0</v>
      </c>
      <c r="U87" s="204">
        <v>0</v>
      </c>
      <c r="V87" s="204"/>
      <c r="W87" s="204">
        <f t="shared" ref="W87" si="73">W86</f>
        <v>0</v>
      </c>
      <c r="X87" s="204"/>
      <c r="Y87" s="204"/>
      <c r="Z87" s="206">
        <f t="shared" ref="Z87:Z89" si="74">Z86</f>
        <v>0</v>
      </c>
      <c r="AA87" s="206"/>
      <c r="AB87" s="204"/>
      <c r="AC87" s="204">
        <f t="shared" ref="AC87:AC89" si="75">AC86</f>
        <v>0</v>
      </c>
      <c r="AD87" s="204"/>
      <c r="AE87" s="204"/>
      <c r="AF87" s="204">
        <f t="shared" ref="AF87:AF89" si="76">AF86</f>
        <v>0</v>
      </c>
      <c r="AG87" s="168"/>
      <c r="AH87" s="204"/>
      <c r="AI87" s="204">
        <f t="shared" ref="AI87:AI89" si="77">AI86</f>
        <v>0</v>
      </c>
      <c r="AJ87" s="204"/>
      <c r="AK87" s="204"/>
      <c r="AL87" s="204">
        <f t="shared" ref="AL87:AL89" si="78">AL86</f>
        <v>0</v>
      </c>
      <c r="AM87" s="204"/>
      <c r="AN87" s="204"/>
      <c r="AO87" s="204">
        <v>295</v>
      </c>
      <c r="AP87" s="204"/>
      <c r="AQ87" s="204"/>
      <c r="AR87" s="306"/>
      <c r="AS87" s="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</row>
    <row r="88" spans="1:108" ht="147.75" customHeight="1">
      <c r="A88" s="320" t="s">
        <v>116</v>
      </c>
      <c r="B88" s="308" t="s">
        <v>117</v>
      </c>
      <c r="C88" s="308" t="s">
        <v>41</v>
      </c>
      <c r="D88" s="262" t="s">
        <v>18</v>
      </c>
      <c r="E88" s="265">
        <f t="shared" si="41"/>
        <v>1215.4000000000001</v>
      </c>
      <c r="F88" s="265">
        <f t="shared" si="41"/>
        <v>0</v>
      </c>
      <c r="G88" s="265"/>
      <c r="H88" s="262">
        <f t="shared" ref="H88:I88" si="79">H87</f>
        <v>0</v>
      </c>
      <c r="I88" s="262">
        <f t="shared" si="79"/>
        <v>0</v>
      </c>
      <c r="J88" s="262"/>
      <c r="K88" s="262">
        <f t="shared" ref="K88:K89" si="80">K87</f>
        <v>0</v>
      </c>
      <c r="L88" s="262">
        <v>0</v>
      </c>
      <c r="M88" s="262"/>
      <c r="N88" s="262">
        <f t="shared" si="70"/>
        <v>0</v>
      </c>
      <c r="O88" s="262">
        <v>0</v>
      </c>
      <c r="P88" s="262"/>
      <c r="Q88" s="262">
        <f t="shared" si="71"/>
        <v>0</v>
      </c>
      <c r="R88" s="262">
        <v>0</v>
      </c>
      <c r="S88" s="157"/>
      <c r="T88" s="262">
        <f t="shared" si="72"/>
        <v>0</v>
      </c>
      <c r="U88" s="262">
        <v>0</v>
      </c>
      <c r="V88" s="262"/>
      <c r="W88" s="262">
        <v>0</v>
      </c>
      <c r="X88" s="262"/>
      <c r="Y88" s="262"/>
      <c r="Z88" s="264">
        <f t="shared" si="74"/>
        <v>0</v>
      </c>
      <c r="AA88" s="264"/>
      <c r="AB88" s="262"/>
      <c r="AC88" s="262">
        <f t="shared" si="75"/>
        <v>0</v>
      </c>
      <c r="AD88" s="262"/>
      <c r="AE88" s="262"/>
      <c r="AF88" s="262">
        <f t="shared" si="76"/>
        <v>0</v>
      </c>
      <c r="AG88" s="168"/>
      <c r="AH88" s="262"/>
      <c r="AI88" s="262">
        <f t="shared" si="77"/>
        <v>0</v>
      </c>
      <c r="AJ88" s="262"/>
      <c r="AK88" s="262"/>
      <c r="AL88" s="262">
        <f t="shared" si="78"/>
        <v>0</v>
      </c>
      <c r="AM88" s="262"/>
      <c r="AN88" s="262"/>
      <c r="AO88" s="262">
        <f>AO89</f>
        <v>1215.4000000000001</v>
      </c>
      <c r="AP88" s="262"/>
      <c r="AQ88" s="262"/>
      <c r="AR88" s="261"/>
      <c r="AS88" s="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</row>
    <row r="89" spans="1:108" ht="147.75" customHeight="1" thickBot="1">
      <c r="A89" s="321"/>
      <c r="B89" s="309"/>
      <c r="C89" s="309"/>
      <c r="D89" s="263" t="s">
        <v>27</v>
      </c>
      <c r="E89" s="265">
        <f t="shared" si="41"/>
        <v>1215.4000000000001</v>
      </c>
      <c r="F89" s="265">
        <f t="shared" si="41"/>
        <v>0</v>
      </c>
      <c r="G89" s="265"/>
      <c r="H89" s="262">
        <f t="shared" ref="H89:I89" si="81">H88</f>
        <v>0</v>
      </c>
      <c r="I89" s="262">
        <f t="shared" si="81"/>
        <v>0</v>
      </c>
      <c r="J89" s="262"/>
      <c r="K89" s="262">
        <f t="shared" si="80"/>
        <v>0</v>
      </c>
      <c r="L89" s="262">
        <v>0</v>
      </c>
      <c r="M89" s="262"/>
      <c r="N89" s="262">
        <f t="shared" si="70"/>
        <v>0</v>
      </c>
      <c r="O89" s="262">
        <v>0</v>
      </c>
      <c r="P89" s="262"/>
      <c r="Q89" s="262">
        <f t="shared" si="71"/>
        <v>0</v>
      </c>
      <c r="R89" s="262">
        <v>0</v>
      </c>
      <c r="S89" s="157"/>
      <c r="T89" s="262">
        <f t="shared" si="72"/>
        <v>0</v>
      </c>
      <c r="U89" s="262">
        <v>0</v>
      </c>
      <c r="V89" s="262"/>
      <c r="W89" s="262">
        <v>0</v>
      </c>
      <c r="X89" s="262"/>
      <c r="Y89" s="262"/>
      <c r="Z89" s="264">
        <f t="shared" si="74"/>
        <v>0</v>
      </c>
      <c r="AA89" s="264"/>
      <c r="AB89" s="262"/>
      <c r="AC89" s="262">
        <f t="shared" si="75"/>
        <v>0</v>
      </c>
      <c r="AD89" s="262"/>
      <c r="AE89" s="262"/>
      <c r="AF89" s="262">
        <f t="shared" si="76"/>
        <v>0</v>
      </c>
      <c r="AG89" s="168"/>
      <c r="AH89" s="262"/>
      <c r="AI89" s="262">
        <f t="shared" si="77"/>
        <v>0</v>
      </c>
      <c r="AJ89" s="262"/>
      <c r="AK89" s="262"/>
      <c r="AL89" s="262">
        <f t="shared" si="78"/>
        <v>0</v>
      </c>
      <c r="AM89" s="262"/>
      <c r="AN89" s="262"/>
      <c r="AO89" s="262">
        <v>1215.4000000000001</v>
      </c>
      <c r="AP89" s="262"/>
      <c r="AQ89" s="262"/>
      <c r="AR89" s="261"/>
      <c r="AS89" s="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</row>
    <row r="90" spans="1:108" s="101" customFormat="1" ht="20.25" customHeight="1">
      <c r="A90" s="322" t="s">
        <v>77</v>
      </c>
      <c r="B90" s="323"/>
      <c r="C90" s="324"/>
      <c r="D90" s="92" t="s">
        <v>18</v>
      </c>
      <c r="E90" s="114">
        <f>SUM(H90,K90,N90,Q90,T90,W90,Z90,AC90,AF90,AI90,AL90,AO90)</f>
        <v>7081.232</v>
      </c>
      <c r="F90" s="114">
        <f>SUM(I90,L90,O90,R90,U90,X90,AA90,AD90,AG90,AJ90,AM90,AP90)</f>
        <v>938.9</v>
      </c>
      <c r="G90" s="114">
        <f>F90/E90*100</f>
        <v>13.25899222056275</v>
      </c>
      <c r="H90" s="273">
        <f t="shared" ref="H90:AO90" si="82">H91</f>
        <v>0</v>
      </c>
      <c r="I90" s="273">
        <f t="shared" si="82"/>
        <v>0</v>
      </c>
      <c r="J90" s="273"/>
      <c r="K90" s="272">
        <f t="shared" si="82"/>
        <v>700</v>
      </c>
      <c r="L90" s="272">
        <f t="shared" si="82"/>
        <v>700</v>
      </c>
      <c r="M90" s="236">
        <f t="shared" si="82"/>
        <v>100</v>
      </c>
      <c r="N90" s="273">
        <f t="shared" si="82"/>
        <v>0</v>
      </c>
      <c r="O90" s="273">
        <f t="shared" si="82"/>
        <v>0</v>
      </c>
      <c r="P90" s="273">
        <f t="shared" si="82"/>
        <v>0</v>
      </c>
      <c r="Q90" s="273">
        <f t="shared" si="82"/>
        <v>0</v>
      </c>
      <c r="R90" s="273">
        <f t="shared" si="82"/>
        <v>0</v>
      </c>
      <c r="S90" s="236">
        <f t="shared" si="82"/>
        <v>0</v>
      </c>
      <c r="T90" s="275">
        <f t="shared" si="82"/>
        <v>238.9</v>
      </c>
      <c r="U90" s="275">
        <f t="shared" si="82"/>
        <v>238.9</v>
      </c>
      <c r="V90" s="283">
        <f t="shared" si="82"/>
        <v>100</v>
      </c>
      <c r="W90" s="273">
        <f t="shared" si="82"/>
        <v>770.1</v>
      </c>
      <c r="X90" s="273">
        <f t="shared" si="82"/>
        <v>0</v>
      </c>
      <c r="Y90" s="275">
        <f t="shared" si="82"/>
        <v>0</v>
      </c>
      <c r="Z90" s="273">
        <f t="shared" si="82"/>
        <v>0</v>
      </c>
      <c r="AA90" s="273">
        <f t="shared" si="82"/>
        <v>0</v>
      </c>
      <c r="AB90" s="273">
        <f t="shared" si="82"/>
        <v>0</v>
      </c>
      <c r="AC90" s="273">
        <f t="shared" si="82"/>
        <v>0</v>
      </c>
      <c r="AD90" s="273">
        <f t="shared" si="82"/>
        <v>0</v>
      </c>
      <c r="AE90" s="273">
        <f t="shared" si="82"/>
        <v>0</v>
      </c>
      <c r="AF90" s="273">
        <f t="shared" si="82"/>
        <v>0</v>
      </c>
      <c r="AG90" s="273">
        <f t="shared" si="82"/>
        <v>0</v>
      </c>
      <c r="AH90" s="273">
        <f t="shared" si="82"/>
        <v>0</v>
      </c>
      <c r="AI90" s="273">
        <f t="shared" si="82"/>
        <v>0</v>
      </c>
      <c r="AJ90" s="273">
        <f t="shared" si="82"/>
        <v>0</v>
      </c>
      <c r="AK90" s="273">
        <f t="shared" si="82"/>
        <v>0</v>
      </c>
      <c r="AL90" s="273">
        <f t="shared" si="82"/>
        <v>0</v>
      </c>
      <c r="AM90" s="273">
        <f t="shared" si="82"/>
        <v>0</v>
      </c>
      <c r="AN90" s="273"/>
      <c r="AO90" s="275">
        <f t="shared" si="82"/>
        <v>5372.232</v>
      </c>
      <c r="AP90" s="211"/>
      <c r="AQ90" s="102"/>
      <c r="AR90" s="92"/>
      <c r="AS90" s="103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</row>
    <row r="91" spans="1:108" s="101" customFormat="1" ht="30.75" customHeight="1">
      <c r="A91" s="325"/>
      <c r="B91" s="326"/>
      <c r="C91" s="327"/>
      <c r="D91" s="92" t="s">
        <v>27</v>
      </c>
      <c r="E91" s="114">
        <f>SUM(H91,K91,N91,Q91,T91,W91,Z91,AC91,AF91,AI91,AL91,AO91)</f>
        <v>7081.232</v>
      </c>
      <c r="F91" s="114">
        <f t="shared" si="41"/>
        <v>938.9</v>
      </c>
      <c r="G91" s="114">
        <f>F91/E91*100</f>
        <v>13.25899222056275</v>
      </c>
      <c r="H91" s="273">
        <f>SUM(H80,H83,H85,H87,H89)</f>
        <v>0</v>
      </c>
      <c r="I91" s="273">
        <f t="shared" ref="I91:AO91" si="83">SUM(I80,I83,I85,I87,I89)</f>
        <v>0</v>
      </c>
      <c r="J91" s="273"/>
      <c r="K91" s="272">
        <f t="shared" si="83"/>
        <v>700</v>
      </c>
      <c r="L91" s="272">
        <f t="shared" si="83"/>
        <v>700</v>
      </c>
      <c r="M91" s="236">
        <f t="shared" si="83"/>
        <v>100</v>
      </c>
      <c r="N91" s="273">
        <f t="shared" si="83"/>
        <v>0</v>
      </c>
      <c r="O91" s="273">
        <f t="shared" si="83"/>
        <v>0</v>
      </c>
      <c r="P91" s="273">
        <f t="shared" si="83"/>
        <v>0</v>
      </c>
      <c r="Q91" s="273">
        <f t="shared" si="83"/>
        <v>0</v>
      </c>
      <c r="R91" s="273">
        <f t="shared" si="83"/>
        <v>0</v>
      </c>
      <c r="S91" s="236">
        <f t="shared" si="83"/>
        <v>0</v>
      </c>
      <c r="T91" s="275">
        <f>SUM(T79,T80,T83,T85,T87,T89)</f>
        <v>238.9</v>
      </c>
      <c r="U91" s="275">
        <f t="shared" si="83"/>
        <v>238.9</v>
      </c>
      <c r="V91" s="283">
        <f t="shared" si="83"/>
        <v>100</v>
      </c>
      <c r="W91" s="273">
        <f t="shared" si="83"/>
        <v>770.1</v>
      </c>
      <c r="X91" s="273">
        <f t="shared" si="83"/>
        <v>0</v>
      </c>
      <c r="Y91" s="275">
        <f t="shared" si="83"/>
        <v>0</v>
      </c>
      <c r="Z91" s="273">
        <f t="shared" si="83"/>
        <v>0</v>
      </c>
      <c r="AA91" s="273">
        <f t="shared" si="83"/>
        <v>0</v>
      </c>
      <c r="AB91" s="273">
        <f t="shared" si="83"/>
        <v>0</v>
      </c>
      <c r="AC91" s="273">
        <f t="shared" si="83"/>
        <v>0</v>
      </c>
      <c r="AD91" s="273">
        <f t="shared" si="83"/>
        <v>0</v>
      </c>
      <c r="AE91" s="273">
        <f t="shared" si="83"/>
        <v>0</v>
      </c>
      <c r="AF91" s="273">
        <f t="shared" si="83"/>
        <v>0</v>
      </c>
      <c r="AG91" s="273">
        <f t="shared" si="83"/>
        <v>0</v>
      </c>
      <c r="AH91" s="273">
        <f t="shared" si="83"/>
        <v>0</v>
      </c>
      <c r="AI91" s="273">
        <f t="shared" si="83"/>
        <v>0</v>
      </c>
      <c r="AJ91" s="273">
        <f t="shared" si="83"/>
        <v>0</v>
      </c>
      <c r="AK91" s="273">
        <f t="shared" si="83"/>
        <v>0</v>
      </c>
      <c r="AL91" s="273">
        <f t="shared" si="83"/>
        <v>0</v>
      </c>
      <c r="AM91" s="273">
        <f t="shared" si="83"/>
        <v>0</v>
      </c>
      <c r="AN91" s="273"/>
      <c r="AO91" s="275">
        <f t="shared" si="83"/>
        <v>5372.232</v>
      </c>
      <c r="AP91" s="211"/>
      <c r="AQ91" s="92"/>
      <c r="AR91" s="92"/>
      <c r="AS91" s="103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</row>
    <row r="92" spans="1:108" s="101" customFormat="1" ht="42.75" customHeight="1">
      <c r="A92" s="328"/>
      <c r="B92" s="329"/>
      <c r="C92" s="330"/>
      <c r="D92" s="122" t="s">
        <v>28</v>
      </c>
      <c r="E92" s="114"/>
      <c r="F92" s="114"/>
      <c r="G92" s="114"/>
      <c r="H92" s="92"/>
      <c r="I92" s="248"/>
      <c r="J92" s="92"/>
      <c r="K92" s="92"/>
      <c r="L92" s="92"/>
      <c r="M92" s="92"/>
      <c r="N92" s="255"/>
      <c r="O92" s="255"/>
      <c r="P92" s="92"/>
      <c r="Q92" s="150"/>
      <c r="R92" s="107"/>
      <c r="S92" s="107"/>
      <c r="T92" s="92"/>
      <c r="U92" s="92"/>
      <c r="V92" s="92"/>
      <c r="W92" s="92"/>
      <c r="X92" s="92"/>
      <c r="Y92" s="92"/>
      <c r="Z92" s="170"/>
      <c r="AA92" s="170"/>
      <c r="AB92" s="92"/>
      <c r="AC92" s="92"/>
      <c r="AD92" s="92"/>
      <c r="AE92" s="92"/>
      <c r="AF92" s="92"/>
      <c r="AG92" s="170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103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</row>
    <row r="93" spans="1:108" s="54" customFormat="1" ht="69.75" customHeight="1">
      <c r="A93" s="316" t="s">
        <v>43</v>
      </c>
      <c r="B93" s="316" t="s">
        <v>78</v>
      </c>
      <c r="C93" s="316" t="s">
        <v>41</v>
      </c>
      <c r="D93" s="70" t="s">
        <v>18</v>
      </c>
      <c r="E93" s="84">
        <f t="shared" ref="E93:F94" si="84">SUM(H93,K93,N93,Q93,T93,W93,Z93,AC93,AF93,AI93,AL93,AO93)</f>
        <v>0</v>
      </c>
      <c r="F93" s="247">
        <f t="shared" si="84"/>
        <v>0</v>
      </c>
      <c r="G93" s="84"/>
      <c r="H93" s="70">
        <v>0</v>
      </c>
      <c r="I93" s="245">
        <v>0</v>
      </c>
      <c r="J93" s="70"/>
      <c r="K93" s="70">
        <v>0</v>
      </c>
      <c r="L93" s="70">
        <v>0</v>
      </c>
      <c r="M93" s="70"/>
      <c r="N93" s="252">
        <v>0</v>
      </c>
      <c r="O93" s="252">
        <v>0</v>
      </c>
      <c r="P93" s="70"/>
      <c r="Q93" s="148">
        <v>0</v>
      </c>
      <c r="R93" s="166">
        <v>0</v>
      </c>
      <c r="S93" s="166"/>
      <c r="T93" s="70">
        <v>0</v>
      </c>
      <c r="U93" s="70">
        <v>0</v>
      </c>
      <c r="V93" s="70"/>
      <c r="W93" s="70">
        <v>0</v>
      </c>
      <c r="X93" s="70"/>
      <c r="Y93" s="70"/>
      <c r="Z93" s="180">
        <v>0</v>
      </c>
      <c r="AA93" s="180"/>
      <c r="AB93" s="70"/>
      <c r="AC93" s="70">
        <v>0</v>
      </c>
      <c r="AD93" s="70"/>
      <c r="AE93" s="70"/>
      <c r="AF93" s="70">
        <v>0</v>
      </c>
      <c r="AG93" s="169"/>
      <c r="AH93" s="70"/>
      <c r="AI93" s="70">
        <v>0</v>
      </c>
      <c r="AJ93" s="70"/>
      <c r="AK93" s="70"/>
      <c r="AL93" s="70">
        <v>0</v>
      </c>
      <c r="AM93" s="70"/>
      <c r="AN93" s="70"/>
      <c r="AO93" s="70">
        <v>0</v>
      </c>
      <c r="AP93" s="70"/>
      <c r="AQ93" s="70"/>
      <c r="AR93" s="70"/>
      <c r="AS93" s="61"/>
    </row>
    <row r="94" spans="1:108" s="54" customFormat="1" ht="40.5" customHeight="1">
      <c r="A94" s="300"/>
      <c r="B94" s="300"/>
      <c r="C94" s="300"/>
      <c r="D94" s="70" t="s">
        <v>27</v>
      </c>
      <c r="E94" s="84">
        <f t="shared" si="84"/>
        <v>0</v>
      </c>
      <c r="F94" s="247">
        <f t="shared" si="84"/>
        <v>0</v>
      </c>
      <c r="G94" s="84"/>
      <c r="H94" s="70">
        <v>0</v>
      </c>
      <c r="I94" s="245">
        <v>0</v>
      </c>
      <c r="J94" s="70"/>
      <c r="K94" s="70">
        <v>0</v>
      </c>
      <c r="L94" s="70">
        <v>0</v>
      </c>
      <c r="M94" s="70"/>
      <c r="N94" s="252">
        <v>0</v>
      </c>
      <c r="O94" s="252">
        <v>0</v>
      </c>
      <c r="P94" s="70"/>
      <c r="Q94" s="148">
        <v>0</v>
      </c>
      <c r="R94" s="166">
        <v>0</v>
      </c>
      <c r="S94" s="166"/>
      <c r="T94" s="70">
        <v>0</v>
      </c>
      <c r="U94" s="70">
        <v>0</v>
      </c>
      <c r="V94" s="70"/>
      <c r="W94" s="70">
        <v>0</v>
      </c>
      <c r="X94" s="70"/>
      <c r="Y94" s="70"/>
      <c r="Z94" s="180">
        <v>0</v>
      </c>
      <c r="AA94" s="180"/>
      <c r="AB94" s="70"/>
      <c r="AC94" s="70">
        <v>0</v>
      </c>
      <c r="AD94" s="70"/>
      <c r="AE94" s="70"/>
      <c r="AF94" s="70">
        <v>0</v>
      </c>
      <c r="AG94" s="169"/>
      <c r="AH94" s="70"/>
      <c r="AI94" s="70">
        <v>0</v>
      </c>
      <c r="AJ94" s="70"/>
      <c r="AK94" s="70"/>
      <c r="AL94" s="70">
        <v>0</v>
      </c>
      <c r="AM94" s="70"/>
      <c r="AN94" s="70"/>
      <c r="AO94" s="70">
        <v>0</v>
      </c>
      <c r="AP94" s="70"/>
      <c r="AQ94" s="70"/>
      <c r="AR94" s="70"/>
      <c r="AS94" s="61"/>
    </row>
    <row r="95" spans="1:108" s="54" customFormat="1" ht="72" customHeight="1">
      <c r="A95" s="301"/>
      <c r="B95" s="301"/>
      <c r="C95" s="301"/>
      <c r="D95" s="65" t="s">
        <v>28</v>
      </c>
      <c r="E95" s="84"/>
      <c r="F95" s="247"/>
      <c r="G95" s="84"/>
      <c r="H95" s="70"/>
      <c r="I95" s="245"/>
      <c r="J95" s="70"/>
      <c r="K95" s="70"/>
      <c r="L95" s="70"/>
      <c r="M95" s="70"/>
      <c r="N95" s="252"/>
      <c r="O95" s="252"/>
      <c r="P95" s="70"/>
      <c r="Q95" s="148"/>
      <c r="R95" s="166"/>
      <c r="S95" s="166"/>
      <c r="T95" s="70"/>
      <c r="U95" s="70"/>
      <c r="V95" s="70"/>
      <c r="W95" s="70"/>
      <c r="X95" s="70"/>
      <c r="Y95" s="70"/>
      <c r="Z95" s="180"/>
      <c r="AA95" s="180"/>
      <c r="AB95" s="70"/>
      <c r="AC95" s="70"/>
      <c r="AD95" s="70"/>
      <c r="AE95" s="70"/>
      <c r="AF95" s="70"/>
      <c r="AG95" s="169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61"/>
    </row>
    <row r="96" spans="1:108">
      <c r="A96" s="318" t="s">
        <v>79</v>
      </c>
      <c r="B96" s="318"/>
      <c r="C96" s="318"/>
      <c r="D96" s="68" t="s">
        <v>18</v>
      </c>
      <c r="E96" s="82">
        <v>0</v>
      </c>
      <c r="F96" s="82">
        <v>0</v>
      </c>
      <c r="G96" s="82"/>
      <c r="H96" s="69">
        <v>0</v>
      </c>
      <c r="I96" s="249">
        <v>0</v>
      </c>
      <c r="J96" s="69"/>
      <c r="K96" s="69">
        <v>0</v>
      </c>
      <c r="L96" s="69">
        <v>0</v>
      </c>
      <c r="M96" s="69"/>
      <c r="N96" s="256">
        <v>0</v>
      </c>
      <c r="O96" s="256">
        <v>0</v>
      </c>
      <c r="P96" s="69"/>
      <c r="Q96" s="149">
        <v>0</v>
      </c>
      <c r="R96" s="165">
        <v>0</v>
      </c>
      <c r="S96" s="165"/>
      <c r="T96" s="69">
        <v>0</v>
      </c>
      <c r="U96" s="69">
        <v>0</v>
      </c>
      <c r="V96" s="69"/>
      <c r="W96" s="69">
        <v>0</v>
      </c>
      <c r="X96" s="69"/>
      <c r="Y96" s="69"/>
      <c r="Z96" s="179">
        <v>0</v>
      </c>
      <c r="AA96" s="179"/>
      <c r="AB96" s="69"/>
      <c r="AC96" s="69">
        <v>0</v>
      </c>
      <c r="AD96" s="69"/>
      <c r="AE96" s="69"/>
      <c r="AF96" s="69">
        <v>0</v>
      </c>
      <c r="AG96" s="83"/>
      <c r="AH96" s="69"/>
      <c r="AI96" s="69">
        <v>0</v>
      </c>
      <c r="AJ96" s="69"/>
      <c r="AK96" s="69"/>
      <c r="AL96" s="69">
        <v>0</v>
      </c>
      <c r="AM96" s="69"/>
      <c r="AN96" s="69"/>
      <c r="AO96" s="69">
        <v>0</v>
      </c>
      <c r="AP96" s="69"/>
      <c r="AQ96" s="69"/>
      <c r="AR96" s="69"/>
      <c r="AS96" s="46"/>
    </row>
    <row r="97" spans="1:108" ht="20.25" customHeight="1">
      <c r="A97" s="318"/>
      <c r="B97" s="318"/>
      <c r="C97" s="318"/>
      <c r="D97" s="68" t="s">
        <v>27</v>
      </c>
      <c r="E97" s="75">
        <v>0</v>
      </c>
      <c r="F97" s="168">
        <v>0</v>
      </c>
      <c r="G97" s="75"/>
      <c r="H97" s="68">
        <v>0</v>
      </c>
      <c r="I97" s="246">
        <v>0</v>
      </c>
      <c r="J97" s="68"/>
      <c r="K97" s="68">
        <v>0</v>
      </c>
      <c r="L97" s="68">
        <v>0</v>
      </c>
      <c r="M97" s="68"/>
      <c r="N97" s="253">
        <v>0</v>
      </c>
      <c r="O97" s="253">
        <v>0</v>
      </c>
      <c r="P97" s="68"/>
      <c r="Q97" s="147">
        <v>0</v>
      </c>
      <c r="R97" s="157">
        <v>0</v>
      </c>
      <c r="S97" s="157"/>
      <c r="T97" s="68">
        <v>0</v>
      </c>
      <c r="U97" s="68">
        <v>0</v>
      </c>
      <c r="V97" s="68"/>
      <c r="W97" s="68">
        <v>0</v>
      </c>
      <c r="X97" s="68"/>
      <c r="Y97" s="68"/>
      <c r="Z97" s="172">
        <v>0</v>
      </c>
      <c r="AA97" s="172"/>
      <c r="AB97" s="68"/>
      <c r="AC97" s="68">
        <v>0</v>
      </c>
      <c r="AD97" s="68"/>
      <c r="AE97" s="68"/>
      <c r="AF97" s="68">
        <v>0</v>
      </c>
      <c r="AG97" s="168"/>
      <c r="AH97" s="68"/>
      <c r="AI97" s="68">
        <v>0</v>
      </c>
      <c r="AJ97" s="68"/>
      <c r="AK97" s="68"/>
      <c r="AL97" s="68">
        <v>0</v>
      </c>
      <c r="AM97" s="68"/>
      <c r="AN97" s="68"/>
      <c r="AO97" s="68">
        <v>0</v>
      </c>
      <c r="AP97" s="68"/>
      <c r="AQ97" s="68"/>
      <c r="AR97" s="68"/>
      <c r="AS97" s="46"/>
    </row>
    <row r="98" spans="1:108" ht="63">
      <c r="A98" s="318"/>
      <c r="B98" s="318"/>
      <c r="C98" s="318"/>
      <c r="D98" s="47" t="s">
        <v>28</v>
      </c>
      <c r="E98" s="75"/>
      <c r="F98" s="168"/>
      <c r="G98" s="75"/>
      <c r="H98" s="68"/>
      <c r="I98" s="246"/>
      <c r="J98" s="68"/>
      <c r="K98" s="68"/>
      <c r="L98" s="68"/>
      <c r="M98" s="68"/>
      <c r="N98" s="253"/>
      <c r="O98" s="253"/>
      <c r="P98" s="68"/>
      <c r="Q98" s="147"/>
      <c r="R98" s="157"/>
      <c r="S98" s="157"/>
      <c r="T98" s="68"/>
      <c r="U98" s="68"/>
      <c r="V98" s="68"/>
      <c r="W98" s="68"/>
      <c r="X98" s="68"/>
      <c r="Y98" s="68"/>
      <c r="Z98" s="172"/>
      <c r="AA98" s="172"/>
      <c r="AB98" s="68"/>
      <c r="AC98" s="68"/>
      <c r="AD98" s="68"/>
      <c r="AE98" s="68"/>
      <c r="AF98" s="68"/>
      <c r="AG98" s="1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57"/>
    </row>
    <row r="99" spans="1:108" s="111" customFormat="1" ht="27.75" customHeight="1">
      <c r="A99" s="312" t="s">
        <v>45</v>
      </c>
      <c r="B99" s="312" t="s">
        <v>80</v>
      </c>
      <c r="C99" s="316" t="s">
        <v>52</v>
      </c>
      <c r="D99" s="114" t="s">
        <v>18</v>
      </c>
      <c r="E99" s="114">
        <f>H99+K99+N99+Q99+AO99+T99+W99+Z99+AC99+AF99+AI99+AL99</f>
        <v>3975.4</v>
      </c>
      <c r="F99" s="114">
        <f>I99+L99+O99+R99+AP99+U99+X99+AA99+AD99+AG99+AJ99+AM99</f>
        <v>0</v>
      </c>
      <c r="G99" s="114"/>
      <c r="H99" s="114">
        <f>SUM(H102,H105,H108,)</f>
        <v>0</v>
      </c>
      <c r="I99" s="114">
        <f>SUM(I102,I105,I108,)</f>
        <v>0</v>
      </c>
      <c r="J99" s="114"/>
      <c r="K99" s="114">
        <f t="shared" ref="K99:AO99" si="85">SUM(K102,K105,K108,)</f>
        <v>0</v>
      </c>
      <c r="L99" s="114">
        <v>0</v>
      </c>
      <c r="M99" s="114"/>
      <c r="N99" s="114">
        <f t="shared" si="85"/>
        <v>0</v>
      </c>
      <c r="O99" s="114"/>
      <c r="P99" s="114"/>
      <c r="Q99" s="114">
        <f t="shared" si="85"/>
        <v>0</v>
      </c>
      <c r="R99" s="114">
        <v>0</v>
      </c>
      <c r="S99" s="114"/>
      <c r="T99" s="216">
        <f t="shared" si="85"/>
        <v>0</v>
      </c>
      <c r="U99" s="114">
        <v>0</v>
      </c>
      <c r="V99" s="114"/>
      <c r="W99" s="114">
        <f t="shared" si="85"/>
        <v>2737.4</v>
      </c>
      <c r="X99" s="114"/>
      <c r="Y99" s="114"/>
      <c r="Z99" s="114">
        <f t="shared" si="85"/>
        <v>1238</v>
      </c>
      <c r="AA99" s="114"/>
      <c r="AB99" s="114"/>
      <c r="AC99" s="114">
        <f t="shared" si="85"/>
        <v>0</v>
      </c>
      <c r="AD99" s="114"/>
      <c r="AE99" s="114"/>
      <c r="AF99" s="114">
        <f t="shared" si="85"/>
        <v>0</v>
      </c>
      <c r="AG99" s="114"/>
      <c r="AH99" s="114"/>
      <c r="AI99" s="114">
        <f t="shared" si="85"/>
        <v>0</v>
      </c>
      <c r="AJ99" s="114"/>
      <c r="AK99" s="114"/>
      <c r="AL99" s="114">
        <f t="shared" si="85"/>
        <v>0</v>
      </c>
      <c r="AM99" s="114"/>
      <c r="AN99" s="114"/>
      <c r="AO99" s="114">
        <f t="shared" si="85"/>
        <v>0</v>
      </c>
      <c r="AP99" s="216"/>
      <c r="AQ99" s="128"/>
      <c r="AR99" s="114"/>
      <c r="AS99" s="118"/>
    </row>
    <row r="100" spans="1:108" s="111" customFormat="1" ht="40.799999999999997">
      <c r="A100" s="312"/>
      <c r="B100" s="312"/>
      <c r="C100" s="300"/>
      <c r="D100" s="114" t="s">
        <v>27</v>
      </c>
      <c r="E100" s="114">
        <f>H100+K100+N100+Q100+AO100+T100+W100+Z100+AC100+AF100+AI100+AL100</f>
        <v>3975.4</v>
      </c>
      <c r="F100" s="114">
        <f>I100+L100+O100+R100+AP100+U100+X100+AA100+AD100+AG100+AJ100+AM100</f>
        <v>0</v>
      </c>
      <c r="G100" s="114"/>
      <c r="H100" s="114">
        <f>SUM(H103,H106,H109,)</f>
        <v>0</v>
      </c>
      <c r="I100" s="114">
        <f>SUM(I103,I106,I109,)</f>
        <v>0</v>
      </c>
      <c r="J100" s="114"/>
      <c r="K100" s="114">
        <f t="shared" ref="K100:AO100" si="86">SUM(K103,K106,K109,)</f>
        <v>0</v>
      </c>
      <c r="L100" s="114">
        <v>0</v>
      </c>
      <c r="M100" s="114"/>
      <c r="N100" s="114">
        <f t="shared" si="86"/>
        <v>0</v>
      </c>
      <c r="O100" s="114"/>
      <c r="P100" s="114"/>
      <c r="Q100" s="114">
        <f t="shared" si="86"/>
        <v>0</v>
      </c>
      <c r="R100" s="114">
        <v>0</v>
      </c>
      <c r="S100" s="114"/>
      <c r="T100" s="216">
        <f t="shared" si="86"/>
        <v>0</v>
      </c>
      <c r="U100" s="114">
        <v>0</v>
      </c>
      <c r="V100" s="114"/>
      <c r="W100" s="114">
        <f t="shared" si="86"/>
        <v>2737.4</v>
      </c>
      <c r="X100" s="114"/>
      <c r="Y100" s="114"/>
      <c r="Z100" s="114">
        <f t="shared" si="86"/>
        <v>1238</v>
      </c>
      <c r="AA100" s="114"/>
      <c r="AB100" s="114"/>
      <c r="AC100" s="114">
        <f t="shared" si="86"/>
        <v>0</v>
      </c>
      <c r="AD100" s="114"/>
      <c r="AE100" s="114"/>
      <c r="AF100" s="114">
        <f t="shared" si="86"/>
        <v>0</v>
      </c>
      <c r="AG100" s="114"/>
      <c r="AH100" s="114"/>
      <c r="AI100" s="114">
        <f t="shared" si="86"/>
        <v>0</v>
      </c>
      <c r="AJ100" s="114"/>
      <c r="AK100" s="114"/>
      <c r="AL100" s="114">
        <f t="shared" si="86"/>
        <v>0</v>
      </c>
      <c r="AM100" s="114"/>
      <c r="AN100" s="114"/>
      <c r="AO100" s="114">
        <f t="shared" si="86"/>
        <v>0</v>
      </c>
      <c r="AP100" s="216"/>
      <c r="AQ100" s="128"/>
      <c r="AR100" s="114"/>
      <c r="AS100" s="118"/>
    </row>
    <row r="101" spans="1:108" s="54" customFormat="1" ht="61.2">
      <c r="A101" s="312"/>
      <c r="B101" s="312"/>
      <c r="C101" s="300"/>
      <c r="D101" s="65" t="s">
        <v>28</v>
      </c>
      <c r="E101" s="84"/>
      <c r="F101" s="247"/>
      <c r="G101" s="152"/>
      <c r="H101" s="70"/>
      <c r="I101" s="245"/>
      <c r="J101" s="70"/>
      <c r="K101" s="70"/>
      <c r="L101" s="70"/>
      <c r="M101" s="70"/>
      <c r="N101" s="252"/>
      <c r="O101" s="252"/>
      <c r="P101" s="70"/>
      <c r="Q101" s="148"/>
      <c r="R101" s="166"/>
      <c r="S101" s="166"/>
      <c r="T101" s="70"/>
      <c r="U101" s="70"/>
      <c r="V101" s="70"/>
      <c r="W101" s="70"/>
      <c r="X101" s="70"/>
      <c r="Y101" s="67"/>
      <c r="Z101" s="180"/>
      <c r="AA101" s="180"/>
      <c r="AB101" s="70"/>
      <c r="AC101" s="70"/>
      <c r="AD101" s="70"/>
      <c r="AE101" s="70"/>
      <c r="AF101" s="70"/>
      <c r="AG101" s="169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61"/>
    </row>
    <row r="102" spans="1:108" s="60" customFormat="1" ht="67.5" customHeight="1">
      <c r="A102" s="316" t="s">
        <v>69</v>
      </c>
      <c r="B102" s="316" t="s">
        <v>85</v>
      </c>
      <c r="C102" s="300"/>
      <c r="D102" s="70" t="s">
        <v>18</v>
      </c>
      <c r="E102" s="208">
        <f>SUM(H102,K102,N102,Q102,T102,W102,Z102,AC102,AF102,AI102,AL102,AO102)</f>
        <v>1238</v>
      </c>
      <c r="F102" s="247">
        <f>SUM(I102,L102,O102,R102,U102,X102,AA102,AD102,AG102,AJ102,AM102,AP102)</f>
        <v>0</v>
      </c>
      <c r="G102" s="152"/>
      <c r="H102" s="70">
        <v>0</v>
      </c>
      <c r="I102" s="245">
        <v>0</v>
      </c>
      <c r="J102" s="70"/>
      <c r="K102" s="70">
        <v>0</v>
      </c>
      <c r="L102" s="70">
        <v>0</v>
      </c>
      <c r="M102" s="70"/>
      <c r="N102" s="252">
        <v>0</v>
      </c>
      <c r="O102" s="252">
        <v>0</v>
      </c>
      <c r="P102" s="70"/>
      <c r="Q102" s="148">
        <v>0</v>
      </c>
      <c r="R102" s="166">
        <v>0</v>
      </c>
      <c r="S102" s="166"/>
      <c r="T102" s="70">
        <v>0</v>
      </c>
      <c r="U102" s="70">
        <v>0</v>
      </c>
      <c r="V102" s="70"/>
      <c r="W102" s="70">
        <v>0</v>
      </c>
      <c r="X102" s="70"/>
      <c r="Y102" s="67"/>
      <c r="Z102" s="180">
        <v>1238</v>
      </c>
      <c r="AA102" s="180"/>
      <c r="AB102" s="70"/>
      <c r="AC102" s="70">
        <v>0</v>
      </c>
      <c r="AD102" s="70"/>
      <c r="AE102" s="70"/>
      <c r="AF102" s="70">
        <v>0</v>
      </c>
      <c r="AG102" s="169"/>
      <c r="AH102" s="70"/>
      <c r="AI102" s="70">
        <v>0</v>
      </c>
      <c r="AJ102" s="70"/>
      <c r="AK102" s="70"/>
      <c r="AL102" s="70">
        <v>0</v>
      </c>
      <c r="AM102" s="70"/>
      <c r="AN102" s="70"/>
      <c r="AO102" s="215">
        <v>0</v>
      </c>
      <c r="AP102" s="215"/>
      <c r="AQ102" s="67"/>
      <c r="AR102" s="302"/>
    </row>
    <row r="103" spans="1:108" s="60" customFormat="1" ht="40.799999999999997">
      <c r="A103" s="300"/>
      <c r="B103" s="300"/>
      <c r="C103" s="300"/>
      <c r="D103" s="70" t="s">
        <v>27</v>
      </c>
      <c r="E103" s="208">
        <f t="shared" ref="E103:F109" si="87">SUM(H103,K103,N103,Q103,T103,W103,Z103,AC103,AF103,AI103,AL103,AO103)</f>
        <v>1238</v>
      </c>
      <c r="F103" s="247">
        <f t="shared" si="87"/>
        <v>0</v>
      </c>
      <c r="G103" s="152"/>
      <c r="H103" s="70">
        <v>0</v>
      </c>
      <c r="I103" s="245">
        <v>0</v>
      </c>
      <c r="J103" s="70"/>
      <c r="K103" s="70">
        <v>0</v>
      </c>
      <c r="L103" s="70">
        <v>0</v>
      </c>
      <c r="M103" s="70"/>
      <c r="N103" s="252">
        <v>0</v>
      </c>
      <c r="O103" s="252">
        <v>0</v>
      </c>
      <c r="P103" s="70"/>
      <c r="Q103" s="148">
        <v>0</v>
      </c>
      <c r="R103" s="166">
        <v>0</v>
      </c>
      <c r="S103" s="166"/>
      <c r="T103" s="70">
        <v>0</v>
      </c>
      <c r="U103" s="70">
        <v>0</v>
      </c>
      <c r="V103" s="70"/>
      <c r="W103" s="70">
        <v>0</v>
      </c>
      <c r="X103" s="70"/>
      <c r="Y103" s="67"/>
      <c r="Z103" s="180">
        <v>1238</v>
      </c>
      <c r="AA103" s="180"/>
      <c r="AB103" s="70"/>
      <c r="AC103" s="70">
        <v>0</v>
      </c>
      <c r="AD103" s="70"/>
      <c r="AE103" s="70"/>
      <c r="AF103" s="70">
        <v>0</v>
      </c>
      <c r="AG103" s="169"/>
      <c r="AH103" s="70"/>
      <c r="AI103" s="70">
        <v>0</v>
      </c>
      <c r="AJ103" s="70"/>
      <c r="AK103" s="70"/>
      <c r="AL103" s="70">
        <v>0</v>
      </c>
      <c r="AM103" s="70"/>
      <c r="AN103" s="70"/>
      <c r="AO103" s="215">
        <v>0</v>
      </c>
      <c r="AP103" s="215"/>
      <c r="AQ103" s="67"/>
      <c r="AR103" s="303"/>
    </row>
    <row r="104" spans="1:108" s="60" customFormat="1" ht="339" customHeight="1">
      <c r="A104" s="301"/>
      <c r="B104" s="301"/>
      <c r="C104" s="300"/>
      <c r="D104" s="65" t="s">
        <v>28</v>
      </c>
      <c r="E104" s="84"/>
      <c r="F104" s="247"/>
      <c r="G104" s="152"/>
      <c r="H104" s="70"/>
      <c r="I104" s="245"/>
      <c r="J104" s="70"/>
      <c r="K104" s="70"/>
      <c r="L104" s="70"/>
      <c r="M104" s="70"/>
      <c r="N104" s="252"/>
      <c r="O104" s="252"/>
      <c r="P104" s="70"/>
      <c r="Q104" s="148"/>
      <c r="R104" s="166"/>
      <c r="S104" s="166"/>
      <c r="T104" s="70"/>
      <c r="U104" s="70"/>
      <c r="V104" s="70"/>
      <c r="W104" s="70"/>
      <c r="X104" s="70"/>
      <c r="Y104" s="70"/>
      <c r="Z104" s="180"/>
      <c r="AA104" s="180"/>
      <c r="AB104" s="70"/>
      <c r="AC104" s="70"/>
      <c r="AD104" s="70"/>
      <c r="AE104" s="70"/>
      <c r="AF104" s="70"/>
      <c r="AG104" s="169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304"/>
    </row>
    <row r="105" spans="1:108" s="60" customFormat="1" ht="94.5" customHeight="1">
      <c r="A105" s="316" t="s">
        <v>86</v>
      </c>
      <c r="B105" s="316" t="s">
        <v>87</v>
      </c>
      <c r="C105" s="300"/>
      <c r="D105" s="70" t="s">
        <v>18</v>
      </c>
      <c r="E105" s="84">
        <f>SUM(H105,K105,N105,Q105,T105,W105,Z105,AC105,AF105,AI105,AL105,AO105)</f>
        <v>2687.4</v>
      </c>
      <c r="F105" s="247">
        <f>SUM(I105,L105,O105,R105,U105,X105,AA105,AD105,AG105,AJ105,AM105,AP105)</f>
        <v>0</v>
      </c>
      <c r="G105" s="84"/>
      <c r="H105" s="70">
        <v>0</v>
      </c>
      <c r="I105" s="245">
        <v>0</v>
      </c>
      <c r="J105" s="70"/>
      <c r="K105" s="70">
        <v>0</v>
      </c>
      <c r="L105" s="70">
        <v>0</v>
      </c>
      <c r="M105" s="70"/>
      <c r="N105" s="252">
        <v>0</v>
      </c>
      <c r="O105" s="252">
        <v>0</v>
      </c>
      <c r="P105" s="70"/>
      <c r="Q105" s="148">
        <v>0</v>
      </c>
      <c r="R105" s="166">
        <v>0</v>
      </c>
      <c r="S105" s="166"/>
      <c r="T105" s="215">
        <v>0</v>
      </c>
      <c r="U105" s="60">
        <v>0</v>
      </c>
      <c r="V105" s="70"/>
      <c r="W105" s="70">
        <v>2687.4</v>
      </c>
      <c r="X105" s="70"/>
      <c r="Y105" s="70"/>
      <c r="Z105" s="180">
        <v>0</v>
      </c>
      <c r="AA105" s="180"/>
      <c r="AB105" s="70"/>
      <c r="AC105" s="70">
        <v>0</v>
      </c>
      <c r="AD105" s="70"/>
      <c r="AE105" s="70"/>
      <c r="AF105" s="70">
        <v>0</v>
      </c>
      <c r="AG105" s="169"/>
      <c r="AH105" s="70"/>
      <c r="AI105" s="70">
        <v>0</v>
      </c>
      <c r="AJ105" s="70"/>
      <c r="AK105" s="70"/>
      <c r="AL105" s="70">
        <v>0</v>
      </c>
      <c r="AM105" s="209"/>
      <c r="AN105" s="67"/>
      <c r="AO105" s="70">
        <v>0</v>
      </c>
      <c r="AP105" s="70"/>
      <c r="AQ105" s="70"/>
      <c r="AR105" s="297"/>
    </row>
    <row r="106" spans="1:108" s="60" customFormat="1" ht="78.75" customHeight="1">
      <c r="A106" s="300"/>
      <c r="B106" s="300"/>
      <c r="C106" s="300"/>
      <c r="D106" s="70" t="s">
        <v>27</v>
      </c>
      <c r="E106" s="84">
        <f>SUM(H106,K106,N106,Q106,T106,W106,Z106,AC106,AF106,AI106,AL106,AO106)</f>
        <v>2687.4</v>
      </c>
      <c r="F106" s="247">
        <f>SUM(I106,L106,O106,R106,U106,X106,AA106,AD106,AG106,AJ106,AM106,AP106)</f>
        <v>0</v>
      </c>
      <c r="G106" s="210"/>
      <c r="H106" s="70">
        <v>0</v>
      </c>
      <c r="I106" s="245">
        <v>0</v>
      </c>
      <c r="J106" s="70"/>
      <c r="K106" s="70">
        <v>0</v>
      </c>
      <c r="L106" s="70">
        <v>0</v>
      </c>
      <c r="M106" s="70"/>
      <c r="N106" s="252">
        <v>0</v>
      </c>
      <c r="O106" s="252">
        <v>0</v>
      </c>
      <c r="P106" s="70"/>
      <c r="Q106" s="148">
        <v>0</v>
      </c>
      <c r="R106" s="166">
        <v>0</v>
      </c>
      <c r="S106" s="166"/>
      <c r="T106" s="215">
        <v>0</v>
      </c>
      <c r="U106" s="54">
        <v>0</v>
      </c>
      <c r="V106" s="70"/>
      <c r="W106" s="70">
        <v>2687.4</v>
      </c>
      <c r="X106" s="70"/>
      <c r="Y106" s="70"/>
      <c r="Z106" s="180">
        <v>0</v>
      </c>
      <c r="AA106" s="180"/>
      <c r="AB106" s="70"/>
      <c r="AC106" s="70">
        <v>0</v>
      </c>
      <c r="AD106" s="70"/>
      <c r="AE106" s="70"/>
      <c r="AF106" s="70">
        <v>0</v>
      </c>
      <c r="AG106" s="169"/>
      <c r="AH106" s="70"/>
      <c r="AI106" s="70">
        <v>0</v>
      </c>
      <c r="AJ106" s="70"/>
      <c r="AK106" s="70"/>
      <c r="AL106" s="70">
        <v>0</v>
      </c>
      <c r="AM106" s="209"/>
      <c r="AN106" s="67"/>
      <c r="AO106" s="70">
        <v>0</v>
      </c>
      <c r="AP106" s="70"/>
      <c r="AQ106" s="70"/>
      <c r="AR106" s="300"/>
    </row>
    <row r="107" spans="1:108" s="60" customFormat="1" ht="97.5" customHeight="1">
      <c r="A107" s="301"/>
      <c r="B107" s="301"/>
      <c r="C107" s="300"/>
      <c r="D107" s="65" t="s">
        <v>28</v>
      </c>
      <c r="E107" s="84"/>
      <c r="F107" s="247"/>
      <c r="G107" s="84"/>
      <c r="H107" s="70"/>
      <c r="I107" s="245"/>
      <c r="J107" s="70"/>
      <c r="K107" s="70"/>
      <c r="L107" s="70"/>
      <c r="M107" s="70"/>
      <c r="N107" s="252"/>
      <c r="O107" s="252"/>
      <c r="P107" s="70"/>
      <c r="Q107" s="148"/>
      <c r="R107" s="166"/>
      <c r="S107" s="166"/>
      <c r="T107" s="70"/>
      <c r="U107" s="70"/>
      <c r="V107" s="70"/>
      <c r="W107" s="70"/>
      <c r="X107" s="70"/>
      <c r="Y107" s="70"/>
      <c r="Z107" s="180"/>
      <c r="AA107" s="180"/>
      <c r="AB107" s="70"/>
      <c r="AC107" s="70"/>
      <c r="AD107" s="70"/>
      <c r="AE107" s="70"/>
      <c r="AF107" s="70"/>
      <c r="AG107" s="169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300"/>
    </row>
    <row r="108" spans="1:108" s="60" customFormat="1" ht="101.25" customHeight="1">
      <c r="A108" s="316" t="s">
        <v>88</v>
      </c>
      <c r="B108" s="316" t="s">
        <v>109</v>
      </c>
      <c r="C108" s="300"/>
      <c r="D108" s="70" t="s">
        <v>18</v>
      </c>
      <c r="E108" s="84">
        <f t="shared" si="87"/>
        <v>50</v>
      </c>
      <c r="F108" s="247">
        <f t="shared" si="87"/>
        <v>0</v>
      </c>
      <c r="G108" s="84"/>
      <c r="H108" s="70">
        <v>0</v>
      </c>
      <c r="I108" s="245">
        <v>0</v>
      </c>
      <c r="J108" s="70"/>
      <c r="K108" s="70">
        <v>0</v>
      </c>
      <c r="L108" s="70">
        <v>0</v>
      </c>
      <c r="M108" s="70"/>
      <c r="N108" s="252">
        <v>0</v>
      </c>
      <c r="O108" s="252">
        <v>0</v>
      </c>
      <c r="P108" s="70"/>
      <c r="Q108" s="148">
        <v>0</v>
      </c>
      <c r="R108" s="166">
        <v>0</v>
      </c>
      <c r="S108" s="166"/>
      <c r="T108" s="70">
        <v>0</v>
      </c>
      <c r="U108" s="70">
        <v>0</v>
      </c>
      <c r="V108" s="70"/>
      <c r="W108" s="70">
        <v>50</v>
      </c>
      <c r="X108" s="70"/>
      <c r="Y108" s="70"/>
      <c r="Z108" s="180">
        <v>0</v>
      </c>
      <c r="AA108" s="180"/>
      <c r="AB108" s="70"/>
      <c r="AC108" s="70">
        <v>0</v>
      </c>
      <c r="AD108" s="70"/>
      <c r="AE108" s="70"/>
      <c r="AF108" s="70">
        <v>0</v>
      </c>
      <c r="AG108" s="169"/>
      <c r="AH108" s="70"/>
      <c r="AI108" s="70">
        <v>0</v>
      </c>
      <c r="AJ108" s="70"/>
      <c r="AK108" s="70"/>
      <c r="AL108" s="70">
        <v>0</v>
      </c>
      <c r="AM108" s="70"/>
      <c r="AN108" s="70"/>
      <c r="AO108" s="70">
        <v>0</v>
      </c>
      <c r="AP108" s="70"/>
      <c r="AQ108" s="70"/>
      <c r="AR108" s="300"/>
    </row>
    <row r="109" spans="1:108" s="60" customFormat="1" ht="63" customHeight="1">
      <c r="A109" s="300"/>
      <c r="B109" s="300"/>
      <c r="C109" s="300"/>
      <c r="D109" s="70" t="s">
        <v>27</v>
      </c>
      <c r="E109" s="84">
        <f t="shared" si="87"/>
        <v>50</v>
      </c>
      <c r="F109" s="247">
        <f t="shared" si="87"/>
        <v>0</v>
      </c>
      <c r="G109" s="84"/>
      <c r="H109" s="70">
        <v>0</v>
      </c>
      <c r="I109" s="245">
        <v>0</v>
      </c>
      <c r="J109" s="70"/>
      <c r="K109" s="70">
        <v>0</v>
      </c>
      <c r="L109" s="70">
        <v>0</v>
      </c>
      <c r="M109" s="70"/>
      <c r="N109" s="252">
        <v>0</v>
      </c>
      <c r="O109" s="252">
        <v>0</v>
      </c>
      <c r="P109" s="70"/>
      <c r="Q109" s="148">
        <v>0</v>
      </c>
      <c r="R109" s="166">
        <v>0</v>
      </c>
      <c r="S109" s="166"/>
      <c r="T109" s="70">
        <v>0</v>
      </c>
      <c r="U109" s="70">
        <v>0</v>
      </c>
      <c r="V109" s="70"/>
      <c r="W109" s="70">
        <v>50</v>
      </c>
      <c r="X109" s="70"/>
      <c r="Y109" s="70"/>
      <c r="Z109" s="180">
        <v>0</v>
      </c>
      <c r="AA109" s="180"/>
      <c r="AB109" s="70"/>
      <c r="AC109" s="70">
        <v>0</v>
      </c>
      <c r="AD109" s="70"/>
      <c r="AE109" s="70"/>
      <c r="AF109" s="70">
        <v>0</v>
      </c>
      <c r="AG109" s="169"/>
      <c r="AH109" s="70"/>
      <c r="AI109" s="70">
        <v>0</v>
      </c>
      <c r="AJ109" s="70"/>
      <c r="AK109" s="70"/>
      <c r="AL109" s="70">
        <v>0</v>
      </c>
      <c r="AM109" s="70"/>
      <c r="AN109" s="70"/>
      <c r="AO109" s="70">
        <v>0</v>
      </c>
      <c r="AP109" s="70"/>
      <c r="AQ109" s="70"/>
      <c r="AR109" s="300"/>
    </row>
    <row r="110" spans="1:108" s="60" customFormat="1" ht="208.5" customHeight="1">
      <c r="A110" s="301"/>
      <c r="B110" s="301"/>
      <c r="C110" s="300"/>
      <c r="D110" s="65" t="s">
        <v>28</v>
      </c>
      <c r="E110" s="84"/>
      <c r="F110" s="247"/>
      <c r="G110" s="84"/>
      <c r="H110" s="70"/>
      <c r="I110" s="245"/>
      <c r="J110" s="70"/>
      <c r="K110" s="70"/>
      <c r="L110" s="70"/>
      <c r="M110" s="70"/>
      <c r="N110" s="252"/>
      <c r="O110" s="252"/>
      <c r="P110" s="70"/>
      <c r="Q110" s="148"/>
      <c r="R110" s="166"/>
      <c r="S110" s="166"/>
      <c r="T110" s="70"/>
      <c r="U110" s="70"/>
      <c r="V110" s="70"/>
      <c r="W110" s="70"/>
      <c r="X110" s="70"/>
      <c r="Y110" s="70"/>
      <c r="Z110" s="180"/>
      <c r="AA110" s="180"/>
      <c r="AB110" s="70"/>
      <c r="AC110" s="70"/>
      <c r="AD110" s="70"/>
      <c r="AE110" s="70"/>
      <c r="AF110" s="70"/>
      <c r="AG110" s="169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301"/>
    </row>
    <row r="111" spans="1:108" s="101" customFormat="1" ht="27" customHeight="1">
      <c r="A111" s="311" t="s">
        <v>82</v>
      </c>
      <c r="B111" s="311"/>
      <c r="C111" s="311"/>
      <c r="D111" s="92" t="s">
        <v>18</v>
      </c>
      <c r="E111" s="114">
        <f>H111+K111+N111+Q111+T111+Z111+AF111+AI111+AL111+AO111+W111+AC111</f>
        <v>3975.4</v>
      </c>
      <c r="F111" s="114">
        <f>I111+L111+O111+R111+U111+AA111+AG111+AJ111+AM111+AP111+X111+AD111</f>
        <v>0</v>
      </c>
      <c r="G111" s="111"/>
      <c r="H111" s="111">
        <f>SUM(H108,H105,H102)</f>
        <v>0</v>
      </c>
      <c r="I111" s="111">
        <f>SUM(I108,I105,I102)</f>
        <v>0</v>
      </c>
      <c r="J111" s="111"/>
      <c r="K111" s="111">
        <f t="shared" ref="K111:AO111" si="88">SUM(K108,K105,K102)</f>
        <v>0</v>
      </c>
      <c r="L111" s="111">
        <f t="shared" si="88"/>
        <v>0</v>
      </c>
      <c r="M111" s="111"/>
      <c r="N111" s="111">
        <f t="shared" si="88"/>
        <v>0</v>
      </c>
      <c r="O111" s="111">
        <v>0</v>
      </c>
      <c r="P111" s="111"/>
      <c r="Q111" s="111">
        <f t="shared" si="88"/>
        <v>0</v>
      </c>
      <c r="R111" s="111">
        <v>0</v>
      </c>
      <c r="S111" s="111"/>
      <c r="T111" s="153">
        <f t="shared" si="88"/>
        <v>0</v>
      </c>
      <c r="U111" s="153">
        <v>0</v>
      </c>
      <c r="V111" s="111"/>
      <c r="W111" s="111">
        <f t="shared" si="88"/>
        <v>2737.4</v>
      </c>
      <c r="X111" s="111"/>
      <c r="Y111" s="111"/>
      <c r="Z111" s="111">
        <f t="shared" si="88"/>
        <v>1238</v>
      </c>
      <c r="AA111" s="111"/>
      <c r="AB111" s="111"/>
      <c r="AC111" s="111">
        <f t="shared" si="88"/>
        <v>0</v>
      </c>
      <c r="AD111" s="111"/>
      <c r="AE111" s="111"/>
      <c r="AF111" s="111">
        <f t="shared" si="88"/>
        <v>0</v>
      </c>
      <c r="AG111" s="111"/>
      <c r="AH111" s="111"/>
      <c r="AI111" s="111">
        <f t="shared" si="88"/>
        <v>0</v>
      </c>
      <c r="AJ111" s="111"/>
      <c r="AK111" s="111"/>
      <c r="AL111" s="111">
        <f t="shared" si="88"/>
        <v>0</v>
      </c>
      <c r="AM111" s="111"/>
      <c r="AN111" s="111"/>
      <c r="AO111" s="111">
        <f t="shared" si="88"/>
        <v>0</v>
      </c>
      <c r="AP111" s="153"/>
      <c r="AQ111" s="116"/>
      <c r="AR111" s="102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</row>
    <row r="112" spans="1:108" s="101" customFormat="1" ht="39.75" customHeight="1">
      <c r="A112" s="311"/>
      <c r="B112" s="311"/>
      <c r="C112" s="311"/>
      <c r="D112" s="92" t="s">
        <v>27</v>
      </c>
      <c r="E112" s="114">
        <f>H112+K112+N112+Q112+T112+W112+Z112+AC112+AF112+AI112+AL112+AO112</f>
        <v>3975.4</v>
      </c>
      <c r="F112" s="114">
        <f>I112+L112+O112+R112+U112+X112+AA112+AD112+AG112+AJ112+AM112+AP112</f>
        <v>0</v>
      </c>
      <c r="G112" s="111"/>
      <c r="H112" s="111">
        <f>SUM(H109,H106,H103)</f>
        <v>0</v>
      </c>
      <c r="I112" s="111">
        <f>SUM(I109,I106,I103)</f>
        <v>0</v>
      </c>
      <c r="J112" s="111"/>
      <c r="K112" s="111">
        <f t="shared" ref="K112:AO112" si="89">SUM(K109,K106,K103)</f>
        <v>0</v>
      </c>
      <c r="L112" s="111">
        <f t="shared" si="89"/>
        <v>0</v>
      </c>
      <c r="M112" s="111"/>
      <c r="N112" s="111">
        <f t="shared" si="89"/>
        <v>0</v>
      </c>
      <c r="O112" s="111">
        <v>0</v>
      </c>
      <c r="P112" s="111"/>
      <c r="Q112" s="111">
        <f t="shared" si="89"/>
        <v>0</v>
      </c>
      <c r="R112" s="111">
        <v>0</v>
      </c>
      <c r="S112" s="111"/>
      <c r="T112" s="153">
        <f t="shared" si="89"/>
        <v>0</v>
      </c>
      <c r="U112" s="153">
        <v>0</v>
      </c>
      <c r="V112" s="111"/>
      <c r="W112" s="111">
        <f t="shared" si="89"/>
        <v>2737.4</v>
      </c>
      <c r="X112" s="111"/>
      <c r="Y112" s="111"/>
      <c r="Z112" s="111">
        <f t="shared" si="89"/>
        <v>1238</v>
      </c>
      <c r="AA112" s="111"/>
      <c r="AB112" s="111"/>
      <c r="AC112" s="111">
        <f t="shared" si="89"/>
        <v>0</v>
      </c>
      <c r="AD112" s="111"/>
      <c r="AE112" s="111"/>
      <c r="AF112" s="111">
        <f t="shared" si="89"/>
        <v>0</v>
      </c>
      <c r="AG112" s="111"/>
      <c r="AH112" s="111"/>
      <c r="AI112" s="111">
        <f t="shared" si="89"/>
        <v>0</v>
      </c>
      <c r="AJ112" s="111"/>
      <c r="AK112" s="111"/>
      <c r="AL112" s="111">
        <f t="shared" si="89"/>
        <v>0</v>
      </c>
      <c r="AM112" s="111"/>
      <c r="AN112" s="111"/>
      <c r="AO112" s="111">
        <f t="shared" si="89"/>
        <v>0</v>
      </c>
      <c r="AP112" s="153"/>
      <c r="AQ112" s="116"/>
      <c r="AR112" s="102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</row>
    <row r="113" spans="1:108" ht="22.8">
      <c r="A113" s="342" t="s">
        <v>65</v>
      </c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50"/>
      <c r="X113" s="50"/>
      <c r="Y113" s="50"/>
      <c r="Z113" s="176"/>
      <c r="AA113" s="176"/>
      <c r="AB113" s="50"/>
      <c r="AC113" s="50"/>
      <c r="AD113" s="50"/>
      <c r="AE113" s="50"/>
      <c r="AF113" s="50"/>
      <c r="AG113" s="8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69"/>
    </row>
    <row r="114" spans="1:108" s="132" customFormat="1" ht="20.25" customHeight="1">
      <c r="A114" s="343" t="s">
        <v>83</v>
      </c>
      <c r="B114" s="344"/>
      <c r="C114" s="345"/>
      <c r="D114" s="129" t="s">
        <v>24</v>
      </c>
      <c r="E114" s="130">
        <f>E79+E59+E30+E82+E84+E86+E88</f>
        <v>7217.3320000000003</v>
      </c>
      <c r="F114" s="130">
        <f>F79+F59+F30+F82+F84+F86</f>
        <v>1038.9000000000001</v>
      </c>
      <c r="G114" s="130">
        <f>F114*100/E114</f>
        <v>14.394515868190629</v>
      </c>
      <c r="H114" s="130">
        <f>H79+H59+H30+H82+H84+H86+H88</f>
        <v>0</v>
      </c>
      <c r="I114" s="130">
        <f t="shared" ref="I114:AO115" si="90">I79+I59+I30+I82+I84+I86+I88</f>
        <v>0</v>
      </c>
      <c r="J114" s="130">
        <f t="shared" si="90"/>
        <v>0</v>
      </c>
      <c r="K114" s="130">
        <f t="shared" si="90"/>
        <v>700</v>
      </c>
      <c r="L114" s="130">
        <f t="shared" si="90"/>
        <v>700</v>
      </c>
      <c r="M114" s="217">
        <v>100</v>
      </c>
      <c r="N114" s="130">
        <f t="shared" si="90"/>
        <v>0</v>
      </c>
      <c r="O114" s="130">
        <f t="shared" si="90"/>
        <v>0</v>
      </c>
      <c r="P114" s="130">
        <f t="shared" si="90"/>
        <v>0</v>
      </c>
      <c r="Q114" s="130">
        <f t="shared" si="90"/>
        <v>0</v>
      </c>
      <c r="R114" s="130">
        <v>0</v>
      </c>
      <c r="S114" s="130"/>
      <c r="T114" s="217">
        <f>T79+T59+T30+T82+T84+T86+T88</f>
        <v>338.9</v>
      </c>
      <c r="U114" s="217">
        <f t="shared" si="90"/>
        <v>338.9</v>
      </c>
      <c r="V114" s="130"/>
      <c r="W114" s="130">
        <f>W79+W59+W30+W82+W84+W86+W88</f>
        <v>806.2</v>
      </c>
      <c r="X114" s="130"/>
      <c r="Y114" s="130"/>
      <c r="Z114" s="130">
        <f t="shared" si="90"/>
        <v>0</v>
      </c>
      <c r="AA114" s="130"/>
      <c r="AB114" s="130"/>
      <c r="AC114" s="130">
        <f t="shared" si="90"/>
        <v>0</v>
      </c>
      <c r="AD114" s="130"/>
      <c r="AE114" s="130"/>
      <c r="AF114" s="130">
        <f t="shared" si="90"/>
        <v>0</v>
      </c>
      <c r="AG114" s="130"/>
      <c r="AH114" s="130"/>
      <c r="AI114" s="130">
        <f t="shared" si="90"/>
        <v>0</v>
      </c>
      <c r="AJ114" s="130"/>
      <c r="AK114" s="130"/>
      <c r="AL114" s="130">
        <f t="shared" si="90"/>
        <v>0</v>
      </c>
      <c r="AM114" s="130"/>
      <c r="AN114" s="130"/>
      <c r="AO114" s="130">
        <f t="shared" si="90"/>
        <v>5372.232</v>
      </c>
      <c r="AP114" s="130"/>
      <c r="AQ114" s="130"/>
      <c r="AR114" s="130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</row>
    <row r="115" spans="1:108" s="137" customFormat="1">
      <c r="A115" s="346"/>
      <c r="B115" s="347"/>
      <c r="C115" s="348"/>
      <c r="D115" s="133" t="s">
        <v>27</v>
      </c>
      <c r="E115" s="130">
        <f>SUM(H115,K115,N115,Q115,T115,W115,Z115,AC115,AF115,AI115,AL115,AO115)</f>
        <v>7181.232</v>
      </c>
      <c r="F115" s="130">
        <f>F80+F60+F31+F83+F85+F87</f>
        <v>1038.9000000000001</v>
      </c>
      <c r="G115" s="130">
        <f t="shared" ref="G115:G126" si="91">F115*100/E115</f>
        <v>14.466876992694292</v>
      </c>
      <c r="H115" s="130">
        <f>H80+H60+H31+H83+H85+H87+H89</f>
        <v>0</v>
      </c>
      <c r="I115" s="130">
        <f t="shared" si="90"/>
        <v>0</v>
      </c>
      <c r="J115" s="130">
        <f t="shared" si="90"/>
        <v>0</v>
      </c>
      <c r="K115" s="130">
        <f t="shared" si="90"/>
        <v>700</v>
      </c>
      <c r="L115" s="130">
        <f t="shared" si="90"/>
        <v>700</v>
      </c>
      <c r="M115" s="217">
        <v>100</v>
      </c>
      <c r="N115" s="130">
        <f t="shared" si="90"/>
        <v>0</v>
      </c>
      <c r="O115" s="130">
        <f t="shared" si="90"/>
        <v>0</v>
      </c>
      <c r="P115" s="130">
        <f t="shared" si="90"/>
        <v>0</v>
      </c>
      <c r="Q115" s="130">
        <v>0</v>
      </c>
      <c r="R115" s="130">
        <v>0</v>
      </c>
      <c r="S115" s="130"/>
      <c r="T115" s="217">
        <f t="shared" si="90"/>
        <v>338.9</v>
      </c>
      <c r="U115" s="217">
        <f t="shared" si="90"/>
        <v>338.9</v>
      </c>
      <c r="V115" s="130"/>
      <c r="W115" s="130">
        <f>W80+W31+W83+W85+W87+W89</f>
        <v>770.1</v>
      </c>
      <c r="X115" s="130"/>
      <c r="Y115" s="130"/>
      <c r="Z115" s="130">
        <f t="shared" si="90"/>
        <v>0</v>
      </c>
      <c r="AA115" s="130"/>
      <c r="AB115" s="130"/>
      <c r="AC115" s="130">
        <f t="shared" si="90"/>
        <v>0</v>
      </c>
      <c r="AD115" s="130"/>
      <c r="AE115" s="130"/>
      <c r="AF115" s="130">
        <f t="shared" si="90"/>
        <v>0</v>
      </c>
      <c r="AG115" s="130"/>
      <c r="AH115" s="130"/>
      <c r="AI115" s="130">
        <f t="shared" si="90"/>
        <v>0</v>
      </c>
      <c r="AJ115" s="130"/>
      <c r="AK115" s="130"/>
      <c r="AL115" s="130">
        <f t="shared" si="90"/>
        <v>0</v>
      </c>
      <c r="AM115" s="130"/>
      <c r="AN115" s="130"/>
      <c r="AO115" s="130">
        <f t="shared" si="90"/>
        <v>5372.232</v>
      </c>
      <c r="AP115" s="134"/>
      <c r="AQ115" s="135"/>
      <c r="AR115" s="134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</row>
    <row r="116" spans="1:108" ht="63">
      <c r="A116" s="346"/>
      <c r="B116" s="347"/>
      <c r="C116" s="348"/>
      <c r="D116" s="47" t="s">
        <v>28</v>
      </c>
      <c r="E116" s="79"/>
      <c r="F116" s="79"/>
      <c r="G116" s="82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162"/>
      <c r="S116" s="162"/>
      <c r="T116" s="50"/>
      <c r="U116" s="50"/>
      <c r="V116" s="50"/>
      <c r="W116" s="50"/>
      <c r="X116" s="50"/>
      <c r="Y116" s="50"/>
      <c r="Z116" s="176"/>
      <c r="AA116" s="176"/>
      <c r="AB116" s="50"/>
      <c r="AC116" s="50"/>
      <c r="AD116" s="50"/>
      <c r="AE116" s="50"/>
      <c r="AF116" s="50"/>
      <c r="AG116" s="8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69"/>
    </row>
    <row r="117" spans="1:108">
      <c r="A117" s="349"/>
      <c r="B117" s="350"/>
      <c r="C117" s="351"/>
      <c r="D117" s="47" t="s">
        <v>110</v>
      </c>
      <c r="E117" s="141">
        <v>36.1</v>
      </c>
      <c r="F117" s="141">
        <v>0</v>
      </c>
      <c r="G117" s="130"/>
      <c r="H117" s="135"/>
      <c r="I117" s="135"/>
      <c r="J117" s="135"/>
      <c r="K117" s="135"/>
      <c r="L117" s="135"/>
      <c r="M117" s="135"/>
      <c r="N117" s="135">
        <f>N59</f>
        <v>0</v>
      </c>
      <c r="O117" s="135">
        <v>0</v>
      </c>
      <c r="P117" s="135"/>
      <c r="Q117" s="135">
        <v>0</v>
      </c>
      <c r="R117" s="142"/>
      <c r="S117" s="142"/>
      <c r="T117" s="135">
        <v>0</v>
      </c>
      <c r="U117" s="135">
        <v>0</v>
      </c>
      <c r="V117" s="135"/>
      <c r="W117" s="135">
        <v>36.1</v>
      </c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4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</row>
    <row r="118" spans="1:108">
      <c r="A118" s="310" t="s">
        <v>38</v>
      </c>
      <c r="B118" s="310"/>
      <c r="C118" s="310"/>
      <c r="D118" s="51"/>
      <c r="E118" s="79"/>
      <c r="F118" s="79"/>
      <c r="G118" s="82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162"/>
      <c r="S118" s="162"/>
      <c r="T118" s="50"/>
      <c r="U118" s="50"/>
      <c r="V118" s="50"/>
      <c r="W118" s="50"/>
      <c r="X118" s="50"/>
      <c r="Y118" s="50"/>
      <c r="Z118" s="176"/>
      <c r="AA118" s="176"/>
      <c r="AB118" s="50"/>
      <c r="AC118" s="50"/>
      <c r="AD118" s="50"/>
      <c r="AE118" s="50"/>
      <c r="AF118" s="50"/>
      <c r="AG118" s="8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69"/>
    </row>
    <row r="119" spans="1:108" s="132" customFormat="1" ht="20.399999999999999">
      <c r="A119" s="312" t="s">
        <v>53</v>
      </c>
      <c r="B119" s="312"/>
      <c r="C119" s="312"/>
      <c r="D119" s="129" t="s">
        <v>24</v>
      </c>
      <c r="E119" s="138">
        <f>SUM(H119,K119,N119,Q119,T119,W119,Z119,AC119,AF119,AI119,AL119,AO119)</f>
        <v>22.6</v>
      </c>
      <c r="F119" s="138">
        <f>SUM(I119,L119,O119,R119,U119,X119,AA119,AD119,AG119,AJ119,AM119,AP119)</f>
        <v>22.6</v>
      </c>
      <c r="G119" s="130">
        <f t="shared" si="91"/>
        <v>100</v>
      </c>
      <c r="H119" s="139">
        <f>SUM(H41)</f>
        <v>0</v>
      </c>
      <c r="I119" s="139">
        <f>SUM(I41)</f>
        <v>0</v>
      </c>
      <c r="J119" s="139"/>
      <c r="K119" s="139">
        <f t="shared" ref="K119:AO119" si="92">SUM(K41)</f>
        <v>0</v>
      </c>
      <c r="L119" s="139">
        <f t="shared" si="92"/>
        <v>0</v>
      </c>
      <c r="M119" s="139"/>
      <c r="N119" s="139">
        <f t="shared" si="92"/>
        <v>9.5</v>
      </c>
      <c r="O119" s="139">
        <f>N119</f>
        <v>9.5</v>
      </c>
      <c r="P119" s="139"/>
      <c r="Q119" s="139">
        <v>0</v>
      </c>
      <c r="R119" s="139">
        <v>0</v>
      </c>
      <c r="S119" s="140"/>
      <c r="T119" s="139">
        <f t="shared" si="92"/>
        <v>13.1</v>
      </c>
      <c r="U119" s="139">
        <v>13.1</v>
      </c>
      <c r="V119" s="144">
        <v>100</v>
      </c>
      <c r="W119" s="139">
        <f t="shared" si="92"/>
        <v>0</v>
      </c>
      <c r="X119" s="139"/>
      <c r="Y119" s="144"/>
      <c r="Z119" s="139">
        <f t="shared" si="92"/>
        <v>0</v>
      </c>
      <c r="AA119" s="139"/>
      <c r="AB119" s="139"/>
      <c r="AC119" s="139">
        <f t="shared" si="92"/>
        <v>0</v>
      </c>
      <c r="AD119" s="139"/>
      <c r="AE119" s="139"/>
      <c r="AF119" s="139">
        <f t="shared" si="92"/>
        <v>0</v>
      </c>
      <c r="AG119" s="185"/>
      <c r="AH119" s="139"/>
      <c r="AI119" s="139">
        <f t="shared" si="92"/>
        <v>0</v>
      </c>
      <c r="AJ119" s="139"/>
      <c r="AK119" s="139"/>
      <c r="AL119" s="139">
        <f t="shared" si="92"/>
        <v>0</v>
      </c>
      <c r="AM119" s="139"/>
      <c r="AN119" s="139"/>
      <c r="AO119" s="139">
        <f t="shared" si="92"/>
        <v>0</v>
      </c>
      <c r="AP119" s="139"/>
      <c r="AQ119" s="139"/>
      <c r="AR119" s="130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</row>
    <row r="120" spans="1:108" s="137" customFormat="1">
      <c r="A120" s="312"/>
      <c r="B120" s="312"/>
      <c r="C120" s="312"/>
      <c r="D120" s="133" t="s">
        <v>27</v>
      </c>
      <c r="E120" s="138">
        <f>SUM(H120,K120,N120,Q120,T120,W120,Z120,AC120,AF120,AI120,AL120,AO120)</f>
        <v>22.6</v>
      </c>
      <c r="F120" s="138">
        <f>SUM(I120,L120,O120,R120,U120,X120,AA120,AD120,AG120,AJ120,AM120,AP120)</f>
        <v>22.6</v>
      </c>
      <c r="G120" s="130">
        <f t="shared" si="91"/>
        <v>100</v>
      </c>
      <c r="H120" s="135">
        <v>0</v>
      </c>
      <c r="I120" s="135">
        <v>0</v>
      </c>
      <c r="J120" s="135"/>
      <c r="K120" s="135">
        <v>0</v>
      </c>
      <c r="L120" s="135">
        <v>0</v>
      </c>
      <c r="M120" s="135"/>
      <c r="N120" s="135">
        <f>N119</f>
        <v>9.5</v>
      </c>
      <c r="O120" s="139">
        <f>N120</f>
        <v>9.5</v>
      </c>
      <c r="P120" s="135"/>
      <c r="Q120" s="135">
        <f>Q119</f>
        <v>0</v>
      </c>
      <c r="R120" s="135">
        <v>0</v>
      </c>
      <c r="S120" s="142"/>
      <c r="T120" s="139">
        <v>13.1</v>
      </c>
      <c r="U120" s="135">
        <v>13.1</v>
      </c>
      <c r="V120" s="143">
        <v>100</v>
      </c>
      <c r="W120" s="135">
        <f>W119</f>
        <v>0</v>
      </c>
      <c r="X120" s="135"/>
      <c r="Y120" s="143"/>
      <c r="Z120" s="135">
        <v>0</v>
      </c>
      <c r="AA120" s="135"/>
      <c r="AB120" s="135"/>
      <c r="AC120" s="135">
        <v>0</v>
      </c>
      <c r="AD120" s="135"/>
      <c r="AE120" s="135"/>
      <c r="AF120" s="135">
        <v>0</v>
      </c>
      <c r="AG120" s="80"/>
      <c r="AH120" s="135"/>
      <c r="AI120" s="135">
        <v>0</v>
      </c>
      <c r="AJ120" s="135"/>
      <c r="AK120" s="135"/>
      <c r="AL120" s="135">
        <v>0</v>
      </c>
      <c r="AM120" s="135"/>
      <c r="AN120" s="135"/>
      <c r="AO120" s="135">
        <v>0</v>
      </c>
      <c r="AP120" s="135"/>
      <c r="AQ120" s="135"/>
      <c r="AR120" s="134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</row>
    <row r="121" spans="1:108" ht="63">
      <c r="A121" s="312"/>
      <c r="B121" s="312"/>
      <c r="C121" s="312"/>
      <c r="D121" s="47" t="s">
        <v>28</v>
      </c>
      <c r="E121" s="78"/>
      <c r="F121" s="78"/>
      <c r="G121" s="82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162"/>
      <c r="S121" s="162"/>
      <c r="T121" s="50"/>
      <c r="U121" s="50"/>
      <c r="V121" s="50"/>
      <c r="W121" s="50"/>
      <c r="X121" s="50"/>
      <c r="Y121" s="145"/>
      <c r="Z121" s="176"/>
      <c r="AA121" s="176"/>
      <c r="AB121" s="50"/>
      <c r="AC121" s="50"/>
      <c r="AD121" s="50"/>
      <c r="AE121" s="50"/>
      <c r="AF121" s="50"/>
      <c r="AG121" s="8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69"/>
    </row>
    <row r="122" spans="1:108" s="132" customFormat="1" ht="20.399999999999999">
      <c r="A122" s="312" t="s">
        <v>51</v>
      </c>
      <c r="B122" s="312"/>
      <c r="C122" s="312"/>
      <c r="D122" s="129" t="s">
        <v>24</v>
      </c>
      <c r="E122" s="138">
        <f>SUM(H122,K122,N122,Q122,T122,W122,Z122,AC122,AF122,AI122,AL122,AO122)</f>
        <v>75</v>
      </c>
      <c r="F122" s="138">
        <f>SUM(I122,L122,O122,R122,U122,X122,AA122,AD122,AG122,AJ122,AM122,AP122)</f>
        <v>45</v>
      </c>
      <c r="G122" s="130">
        <f t="shared" si="91"/>
        <v>60</v>
      </c>
      <c r="H122" s="138">
        <f>SUM(H32,H35,H38,H47,H26,H28,)</f>
        <v>0</v>
      </c>
      <c r="I122" s="138">
        <f t="shared" ref="I122:AO122" si="93">SUM(I32,I35,I38,I47,I26,I28,)</f>
        <v>0</v>
      </c>
      <c r="J122" s="138">
        <f t="shared" si="93"/>
        <v>0</v>
      </c>
      <c r="K122" s="138">
        <f t="shared" si="93"/>
        <v>0</v>
      </c>
      <c r="L122" s="138">
        <f t="shared" si="93"/>
        <v>0</v>
      </c>
      <c r="M122" s="138">
        <f t="shared" si="93"/>
        <v>0</v>
      </c>
      <c r="N122" s="138">
        <f t="shared" si="93"/>
        <v>10</v>
      </c>
      <c r="O122" s="138">
        <f t="shared" si="93"/>
        <v>10</v>
      </c>
      <c r="P122" s="138">
        <f t="shared" si="93"/>
        <v>100</v>
      </c>
      <c r="Q122" s="138">
        <f t="shared" si="93"/>
        <v>0</v>
      </c>
      <c r="R122" s="138">
        <f t="shared" si="93"/>
        <v>0</v>
      </c>
      <c r="S122" s="138"/>
      <c r="T122" s="138">
        <f t="shared" si="93"/>
        <v>35</v>
      </c>
      <c r="U122" s="138">
        <f t="shared" si="93"/>
        <v>35</v>
      </c>
      <c r="V122" s="284">
        <v>100</v>
      </c>
      <c r="W122" s="138">
        <f t="shared" si="93"/>
        <v>0</v>
      </c>
      <c r="X122" s="138"/>
      <c r="Y122" s="138"/>
      <c r="Z122" s="138">
        <f t="shared" si="93"/>
        <v>0</v>
      </c>
      <c r="AA122" s="138"/>
      <c r="AB122" s="138"/>
      <c r="AC122" s="138">
        <f t="shared" si="93"/>
        <v>0</v>
      </c>
      <c r="AD122" s="138"/>
      <c r="AE122" s="138"/>
      <c r="AF122" s="138">
        <f t="shared" si="93"/>
        <v>10</v>
      </c>
      <c r="AG122" s="138"/>
      <c r="AH122" s="138"/>
      <c r="AI122" s="138">
        <f t="shared" si="93"/>
        <v>0</v>
      </c>
      <c r="AJ122" s="138"/>
      <c r="AK122" s="138"/>
      <c r="AL122" s="138">
        <f t="shared" si="93"/>
        <v>20</v>
      </c>
      <c r="AM122" s="138"/>
      <c r="AN122" s="138"/>
      <c r="AO122" s="138">
        <f t="shared" si="93"/>
        <v>0</v>
      </c>
      <c r="AP122" s="139"/>
      <c r="AQ122" s="139"/>
      <c r="AR122" s="130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</row>
    <row r="123" spans="1:108" s="137" customFormat="1">
      <c r="A123" s="312"/>
      <c r="B123" s="312"/>
      <c r="C123" s="312"/>
      <c r="D123" s="133" t="s">
        <v>27</v>
      </c>
      <c r="E123" s="138">
        <f t="shared" ref="E123:F123" si="94">SUM(H123,K123,N123,Q123,T123,W123,Z123,AC123,AF123,AI123,AL123,AO123)</f>
        <v>75</v>
      </c>
      <c r="F123" s="138">
        <f t="shared" si="94"/>
        <v>45</v>
      </c>
      <c r="G123" s="130">
        <f t="shared" si="91"/>
        <v>60</v>
      </c>
      <c r="H123" s="141">
        <f>H122</f>
        <v>0</v>
      </c>
      <c r="I123" s="141">
        <f t="shared" ref="I123:AO123" si="95">I122</f>
        <v>0</v>
      </c>
      <c r="J123" s="141">
        <f t="shared" si="95"/>
        <v>0</v>
      </c>
      <c r="K123" s="141">
        <f t="shared" si="95"/>
        <v>0</v>
      </c>
      <c r="L123" s="141">
        <f t="shared" si="95"/>
        <v>0</v>
      </c>
      <c r="M123" s="141">
        <f t="shared" si="95"/>
        <v>0</v>
      </c>
      <c r="N123" s="141">
        <f t="shared" si="95"/>
        <v>10</v>
      </c>
      <c r="O123" s="141">
        <f t="shared" si="95"/>
        <v>10</v>
      </c>
      <c r="P123" s="141">
        <f t="shared" si="95"/>
        <v>100</v>
      </c>
      <c r="Q123" s="141">
        <f t="shared" si="95"/>
        <v>0</v>
      </c>
      <c r="R123" s="141">
        <f t="shared" si="95"/>
        <v>0</v>
      </c>
      <c r="S123" s="141"/>
      <c r="T123" s="141">
        <f t="shared" si="95"/>
        <v>35</v>
      </c>
      <c r="U123" s="141">
        <f t="shared" si="95"/>
        <v>35</v>
      </c>
      <c r="V123" s="285">
        <v>100</v>
      </c>
      <c r="W123" s="141">
        <f t="shared" si="95"/>
        <v>0</v>
      </c>
      <c r="X123" s="141"/>
      <c r="Y123" s="141"/>
      <c r="Z123" s="141">
        <f t="shared" si="95"/>
        <v>0</v>
      </c>
      <c r="AA123" s="141"/>
      <c r="AB123" s="141"/>
      <c r="AC123" s="141">
        <f t="shared" si="95"/>
        <v>0</v>
      </c>
      <c r="AD123" s="141"/>
      <c r="AE123" s="141"/>
      <c r="AF123" s="141">
        <f t="shared" si="95"/>
        <v>10</v>
      </c>
      <c r="AG123" s="141"/>
      <c r="AH123" s="141"/>
      <c r="AI123" s="141">
        <f t="shared" si="95"/>
        <v>0</v>
      </c>
      <c r="AJ123" s="141"/>
      <c r="AK123" s="141"/>
      <c r="AL123" s="141">
        <f t="shared" si="95"/>
        <v>20</v>
      </c>
      <c r="AM123" s="141"/>
      <c r="AN123" s="141"/>
      <c r="AO123" s="141">
        <f t="shared" si="95"/>
        <v>0</v>
      </c>
      <c r="AP123" s="135"/>
      <c r="AQ123" s="135"/>
      <c r="AR123" s="134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</row>
    <row r="124" spans="1:108" ht="63">
      <c r="A124" s="312"/>
      <c r="B124" s="312"/>
      <c r="C124" s="312"/>
      <c r="D124" s="47" t="s">
        <v>28</v>
      </c>
      <c r="E124" s="78"/>
      <c r="F124" s="78"/>
      <c r="G124" s="82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162"/>
      <c r="S124" s="162"/>
      <c r="T124" s="50"/>
      <c r="U124" s="50"/>
      <c r="V124" s="50"/>
      <c r="W124" s="50"/>
      <c r="X124" s="50"/>
      <c r="Y124" s="50"/>
      <c r="Z124" s="176"/>
      <c r="AA124" s="176"/>
      <c r="AB124" s="50"/>
      <c r="AC124" s="50"/>
      <c r="AD124" s="50"/>
      <c r="AE124" s="50"/>
      <c r="AF124" s="50"/>
      <c r="AG124" s="80"/>
      <c r="AH124" s="145"/>
      <c r="AI124" s="50"/>
      <c r="AJ124" s="50"/>
      <c r="AK124" s="50"/>
      <c r="AL124" s="50"/>
      <c r="AM124" s="50"/>
      <c r="AN124" s="50"/>
      <c r="AO124" s="50"/>
      <c r="AP124" s="50"/>
      <c r="AQ124" s="50"/>
      <c r="AR124" s="69"/>
    </row>
    <row r="125" spans="1:108" s="132" customFormat="1" ht="20.399999999999999">
      <c r="A125" s="312" t="s">
        <v>52</v>
      </c>
      <c r="B125" s="312"/>
      <c r="C125" s="312"/>
      <c r="D125" s="129" t="s">
        <v>24</v>
      </c>
      <c r="E125" s="138">
        <f>H125+K125+N125+Q125+T125+W125+Z125+AC125+AF125+AI125+AL125+AO125</f>
        <v>3975.4</v>
      </c>
      <c r="F125" s="138">
        <f>I125+L125+O125+R125+U125+X125+AA125+AD125+AG125+AJ125+AM125+AP125</f>
        <v>0</v>
      </c>
      <c r="G125" s="130">
        <f t="shared" si="91"/>
        <v>0</v>
      </c>
      <c r="H125" s="138">
        <f>SUM(H102,H105,H108)</f>
        <v>0</v>
      </c>
      <c r="I125" s="138">
        <f>SUM(I102,I105,I108)</f>
        <v>0</v>
      </c>
      <c r="J125" s="138"/>
      <c r="K125" s="138">
        <f t="shared" ref="K125:AO125" si="96">SUM(K102,K105,K108)</f>
        <v>0</v>
      </c>
      <c r="L125" s="138">
        <f t="shared" si="96"/>
        <v>0</v>
      </c>
      <c r="M125" s="138"/>
      <c r="N125" s="138">
        <f t="shared" si="96"/>
        <v>0</v>
      </c>
      <c r="O125" s="138">
        <v>0</v>
      </c>
      <c r="P125" s="138"/>
      <c r="Q125" s="138">
        <f t="shared" si="96"/>
        <v>0</v>
      </c>
      <c r="R125" s="138"/>
      <c r="S125" s="138"/>
      <c r="T125" s="154">
        <f t="shared" si="96"/>
        <v>0</v>
      </c>
      <c r="U125" s="154">
        <v>0</v>
      </c>
      <c r="V125" s="138"/>
      <c r="W125" s="138">
        <f t="shared" si="96"/>
        <v>2737.4</v>
      </c>
      <c r="X125" s="138"/>
      <c r="Y125" s="138"/>
      <c r="Z125" s="138">
        <f t="shared" si="96"/>
        <v>1238</v>
      </c>
      <c r="AA125" s="138"/>
      <c r="AB125" s="138"/>
      <c r="AC125" s="138">
        <f t="shared" si="96"/>
        <v>0</v>
      </c>
      <c r="AD125" s="138"/>
      <c r="AE125" s="138"/>
      <c r="AF125" s="138">
        <f t="shared" si="96"/>
        <v>0</v>
      </c>
      <c r="AG125" s="138"/>
      <c r="AH125" s="138"/>
      <c r="AI125" s="138">
        <f t="shared" si="96"/>
        <v>0</v>
      </c>
      <c r="AJ125" s="138"/>
      <c r="AK125" s="138"/>
      <c r="AL125" s="138">
        <f t="shared" si="96"/>
        <v>0</v>
      </c>
      <c r="AM125" s="138"/>
      <c r="AN125" s="138"/>
      <c r="AO125" s="138">
        <f t="shared" si="96"/>
        <v>0</v>
      </c>
      <c r="AP125" s="154"/>
      <c r="AQ125" s="234"/>
      <c r="AR125" s="130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</row>
    <row r="126" spans="1:108" s="137" customFormat="1">
      <c r="A126" s="312"/>
      <c r="B126" s="312"/>
      <c r="C126" s="312"/>
      <c r="D126" s="133" t="s">
        <v>27</v>
      </c>
      <c r="E126" s="138">
        <f>E125</f>
        <v>3975.4</v>
      </c>
      <c r="F126" s="138">
        <f>F125</f>
        <v>0</v>
      </c>
      <c r="G126" s="130">
        <f t="shared" si="91"/>
        <v>0</v>
      </c>
      <c r="H126" s="138">
        <f>SUM(H103,H106,H109)</f>
        <v>0</v>
      </c>
      <c r="I126" s="138">
        <f>SUM(I103,I106,I109)</f>
        <v>0</v>
      </c>
      <c r="J126" s="138"/>
      <c r="K126" s="138">
        <f t="shared" ref="K126:AO126" si="97">SUM(K103,K106,K109)</f>
        <v>0</v>
      </c>
      <c r="L126" s="138">
        <f t="shared" si="97"/>
        <v>0</v>
      </c>
      <c r="M126" s="138"/>
      <c r="N126" s="138">
        <f t="shared" si="97"/>
        <v>0</v>
      </c>
      <c r="O126" s="138">
        <v>0</v>
      </c>
      <c r="P126" s="138"/>
      <c r="Q126" s="138">
        <f t="shared" si="97"/>
        <v>0</v>
      </c>
      <c r="R126" s="138"/>
      <c r="S126" s="138"/>
      <c r="T126" s="154">
        <f t="shared" si="97"/>
        <v>0</v>
      </c>
      <c r="U126" s="154">
        <v>0</v>
      </c>
      <c r="V126" s="138"/>
      <c r="W126" s="138">
        <f t="shared" si="97"/>
        <v>2737.4</v>
      </c>
      <c r="X126" s="138"/>
      <c r="Y126" s="138"/>
      <c r="Z126" s="138">
        <f t="shared" si="97"/>
        <v>1238</v>
      </c>
      <c r="AA126" s="138"/>
      <c r="AB126" s="138"/>
      <c r="AC126" s="138">
        <f t="shared" si="97"/>
        <v>0</v>
      </c>
      <c r="AD126" s="138"/>
      <c r="AE126" s="138"/>
      <c r="AF126" s="138">
        <f t="shared" si="97"/>
        <v>0</v>
      </c>
      <c r="AG126" s="138"/>
      <c r="AH126" s="138"/>
      <c r="AI126" s="138">
        <f t="shared" si="97"/>
        <v>0</v>
      </c>
      <c r="AJ126" s="138"/>
      <c r="AK126" s="138"/>
      <c r="AL126" s="138">
        <f t="shared" si="97"/>
        <v>0</v>
      </c>
      <c r="AM126" s="138"/>
      <c r="AN126" s="138"/>
      <c r="AO126" s="138">
        <f t="shared" si="97"/>
        <v>0</v>
      </c>
      <c r="AP126" s="154"/>
      <c r="AQ126" s="234"/>
      <c r="AR126" s="134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</row>
    <row r="127" spans="1:108" ht="63">
      <c r="A127" s="312"/>
      <c r="B127" s="312"/>
      <c r="C127" s="312"/>
      <c r="D127" s="47" t="s">
        <v>28</v>
      </c>
      <c r="E127" s="79"/>
      <c r="F127" s="79"/>
      <c r="G127" s="79"/>
      <c r="H127" s="50"/>
      <c r="I127" s="50"/>
      <c r="J127" s="50"/>
      <c r="K127" s="50"/>
      <c r="L127" s="50"/>
      <c r="M127" s="50"/>
      <c r="N127" s="48"/>
      <c r="O127" s="50"/>
      <c r="P127" s="50"/>
      <c r="Q127" s="50"/>
      <c r="R127" s="162"/>
      <c r="S127" s="162"/>
      <c r="T127" s="50"/>
      <c r="U127" s="50"/>
      <c r="V127" s="50"/>
      <c r="W127" s="50"/>
      <c r="X127" s="50"/>
      <c r="Y127" s="50"/>
      <c r="Z127" s="176"/>
      <c r="AA127" s="176"/>
      <c r="AB127" s="50"/>
      <c r="AC127" s="50"/>
      <c r="AD127" s="50"/>
      <c r="AE127" s="50"/>
      <c r="AF127" s="50"/>
      <c r="AG127" s="8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69"/>
    </row>
    <row r="128" spans="1:108">
      <c r="A128" s="182"/>
      <c r="B128" s="341"/>
      <c r="C128" s="341"/>
      <c r="D128" s="182"/>
      <c r="E128" s="188"/>
      <c r="F128" s="188"/>
      <c r="G128" s="188"/>
      <c r="H128" s="181"/>
      <c r="I128" s="181"/>
      <c r="J128" s="181"/>
      <c r="K128" s="181"/>
      <c r="L128" s="181"/>
      <c r="M128" s="181"/>
      <c r="N128" s="45"/>
      <c r="O128" s="45"/>
      <c r="P128" s="181"/>
      <c r="Q128" s="181"/>
      <c r="R128" s="189"/>
      <c r="S128" s="189"/>
      <c r="T128" s="181"/>
      <c r="U128" s="181"/>
      <c r="V128" s="45"/>
      <c r="W128" s="45"/>
      <c r="X128" s="45"/>
      <c r="Y128" s="45"/>
      <c r="Z128" s="181"/>
      <c r="AA128" s="181"/>
      <c r="AB128" s="45"/>
      <c r="AC128" s="45"/>
      <c r="AD128" s="45"/>
      <c r="AE128" s="45"/>
      <c r="AF128" s="45"/>
      <c r="AG128" s="8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1"/>
    </row>
    <row r="129" spans="1:44">
      <c r="A129" s="184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42"/>
      <c r="O129" s="42"/>
      <c r="P129" s="183"/>
      <c r="Q129" s="183"/>
      <c r="R129" s="190"/>
      <c r="S129" s="190"/>
      <c r="T129" s="183"/>
      <c r="U129" s="183"/>
      <c r="V129" s="42"/>
      <c r="W129" s="42"/>
      <c r="X129" s="42"/>
      <c r="Y129" s="42"/>
      <c r="Z129" s="183"/>
      <c r="AA129" s="183"/>
      <c r="AB129" s="42"/>
      <c r="AC129" s="42"/>
      <c r="AD129" s="42"/>
      <c r="AE129" s="42"/>
      <c r="AF129" s="42"/>
      <c r="AG129" s="86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</row>
    <row r="130" spans="1:44">
      <c r="A130" s="191" t="s">
        <v>126</v>
      </c>
      <c r="B130" s="183"/>
      <c r="C130" s="183"/>
      <c r="D130" s="280"/>
      <c r="E130" s="192"/>
      <c r="F130" s="193"/>
      <c r="G130" s="193"/>
      <c r="H130" s="280"/>
      <c r="I130" s="194"/>
      <c r="J130" s="194"/>
      <c r="K130" s="194"/>
      <c r="L130" s="194"/>
      <c r="M130" s="194"/>
      <c r="N130" s="194"/>
      <c r="O130" s="194"/>
      <c r="P130" s="194"/>
      <c r="Q130" s="194"/>
      <c r="R130" s="195"/>
      <c r="S130" s="195"/>
      <c r="T130" s="280"/>
      <c r="U130" s="196" t="s">
        <v>127</v>
      </c>
      <c r="V130" s="146"/>
      <c r="Z130" s="340"/>
      <c r="AA130" s="340"/>
      <c r="AB130" s="340"/>
      <c r="AC130" s="340"/>
      <c r="AI130" s="41"/>
    </row>
    <row r="131" spans="1:44">
      <c r="A131" s="191"/>
      <c r="B131" s="183"/>
      <c r="C131" s="183"/>
      <c r="D131" s="280"/>
      <c r="E131" s="192"/>
      <c r="F131" s="192"/>
      <c r="G131" s="192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197"/>
      <c r="S131" s="197"/>
      <c r="T131" s="280"/>
      <c r="U131" s="280"/>
      <c r="V131" s="146"/>
      <c r="AI131" s="41"/>
    </row>
    <row r="132" spans="1:44">
      <c r="A132" s="191"/>
      <c r="B132" s="183"/>
      <c r="C132" s="183"/>
      <c r="D132" s="280"/>
      <c r="E132" s="192"/>
      <c r="F132" s="192"/>
      <c r="G132" s="192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197"/>
      <c r="S132" s="197"/>
      <c r="T132" s="280"/>
      <c r="U132" s="280"/>
      <c r="V132" s="146"/>
      <c r="Z132" s="340"/>
      <c r="AA132" s="340"/>
      <c r="AB132" s="340"/>
      <c r="AC132" s="340"/>
      <c r="AI132" s="41"/>
    </row>
    <row r="133" spans="1:44">
      <c r="A133" s="191" t="s">
        <v>50</v>
      </c>
      <c r="B133" s="183"/>
      <c r="C133" s="183"/>
      <c r="D133" s="280"/>
      <c r="E133" s="192"/>
      <c r="F133" s="192"/>
      <c r="G133" s="192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197"/>
      <c r="S133" s="197"/>
      <c r="T133" s="280"/>
      <c r="U133" s="280"/>
      <c r="V133" s="146"/>
      <c r="AI133" s="41"/>
    </row>
    <row r="134" spans="1:44">
      <c r="A134" s="191" t="s">
        <v>128</v>
      </c>
      <c r="B134" s="183"/>
      <c r="C134" s="183"/>
      <c r="D134" s="280"/>
      <c r="E134" s="192"/>
      <c r="F134" s="192"/>
      <c r="G134" s="192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197"/>
      <c r="S134" s="197"/>
      <c r="T134" s="280"/>
      <c r="U134" s="196" t="s">
        <v>129</v>
      </c>
      <c r="V134" s="146"/>
      <c r="AI134" s="41"/>
    </row>
    <row r="135" spans="1:44">
      <c r="A135" s="191" t="s">
        <v>91</v>
      </c>
      <c r="B135" s="183"/>
      <c r="C135" s="183"/>
      <c r="D135" s="280"/>
      <c r="E135" s="192"/>
      <c r="F135" s="192"/>
      <c r="G135" s="192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197"/>
      <c r="S135" s="197"/>
      <c r="T135" s="280"/>
      <c r="U135" s="280"/>
      <c r="V135" s="146"/>
      <c r="AI135" s="41"/>
    </row>
    <row r="136" spans="1:44">
      <c r="A136" s="191"/>
      <c r="B136" s="183"/>
      <c r="C136" s="183"/>
      <c r="D136" s="280"/>
      <c r="E136" s="192"/>
      <c r="F136" s="193"/>
      <c r="G136" s="193"/>
      <c r="H136" s="280"/>
      <c r="I136" s="194"/>
      <c r="J136" s="194"/>
      <c r="K136" s="194"/>
      <c r="L136" s="194"/>
      <c r="M136" s="194"/>
      <c r="N136" s="194"/>
      <c r="O136" s="194"/>
      <c r="P136" s="194"/>
      <c r="Q136" s="194"/>
      <c r="R136" s="195"/>
      <c r="S136" s="195"/>
      <c r="T136" s="280"/>
      <c r="U136" s="280"/>
      <c r="V136" s="146"/>
      <c r="AI136" s="41"/>
    </row>
    <row r="137" spans="1:44">
      <c r="A137" s="191" t="s">
        <v>31</v>
      </c>
      <c r="B137" s="183"/>
      <c r="C137" s="183"/>
      <c r="D137" s="280"/>
      <c r="E137" s="192"/>
      <c r="F137" s="192"/>
      <c r="G137" s="192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197"/>
      <c r="S137" s="197"/>
      <c r="T137" s="280"/>
      <c r="U137" s="280"/>
      <c r="V137" s="146"/>
      <c r="AI137" s="41"/>
    </row>
    <row r="138" spans="1:44">
      <c r="A138" s="191" t="s">
        <v>30</v>
      </c>
      <c r="B138" s="183"/>
      <c r="C138" s="183"/>
      <c r="D138" s="280"/>
      <c r="E138" s="192"/>
      <c r="F138" s="192"/>
      <c r="G138" s="192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197"/>
      <c r="S138" s="197"/>
      <c r="T138" s="280"/>
      <c r="U138" s="280"/>
      <c r="V138" s="146"/>
      <c r="AI138" s="41"/>
    </row>
    <row r="139" spans="1:44">
      <c r="A139" s="184"/>
      <c r="B139" s="183"/>
      <c r="C139" s="183"/>
      <c r="D139" s="184"/>
      <c r="E139" s="192"/>
      <c r="F139" s="192"/>
      <c r="G139" s="192"/>
      <c r="H139" s="184"/>
      <c r="I139" s="184"/>
      <c r="J139" s="184"/>
      <c r="K139" s="184"/>
      <c r="L139" s="184"/>
      <c r="M139" s="184"/>
      <c r="P139" s="184"/>
      <c r="Q139" s="184"/>
      <c r="R139" s="197"/>
      <c r="S139" s="197"/>
      <c r="T139" s="184"/>
      <c r="U139" s="184"/>
      <c r="AI139" s="41"/>
    </row>
    <row r="140" spans="1:44">
      <c r="A140" s="317"/>
      <c r="B140" s="317"/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AI140" s="41"/>
    </row>
    <row r="141" spans="1:44">
      <c r="A141" s="184"/>
      <c r="B141" s="183"/>
      <c r="C141" s="183"/>
      <c r="D141" s="184"/>
      <c r="E141" s="192"/>
      <c r="F141" s="192"/>
      <c r="G141" s="192"/>
      <c r="H141" s="184"/>
      <c r="I141" s="184"/>
      <c r="J141" s="184"/>
      <c r="K141" s="184"/>
      <c r="L141" s="184"/>
      <c r="M141" s="184"/>
      <c r="P141" s="184"/>
      <c r="Q141" s="184"/>
      <c r="R141" s="197"/>
      <c r="S141" s="197"/>
      <c r="T141" s="184"/>
      <c r="U141" s="184"/>
      <c r="AI141" s="41"/>
    </row>
    <row r="142" spans="1:44">
      <c r="A142" s="184"/>
      <c r="B142" s="183"/>
      <c r="C142" s="183"/>
      <c r="D142" s="184"/>
      <c r="E142" s="192"/>
      <c r="F142" s="192"/>
      <c r="G142" s="192"/>
      <c r="H142" s="184"/>
      <c r="I142" s="184"/>
      <c r="J142" s="184"/>
      <c r="K142" s="184"/>
      <c r="L142" s="184"/>
      <c r="M142" s="184"/>
      <c r="P142" s="184"/>
      <c r="Q142" s="184"/>
      <c r="R142" s="197"/>
      <c r="S142" s="197"/>
      <c r="T142" s="184"/>
      <c r="U142" s="184"/>
      <c r="AI142" s="41"/>
    </row>
    <row r="143" spans="1:44">
      <c r="A143" s="184"/>
      <c r="B143" s="183"/>
      <c r="C143" s="183"/>
      <c r="D143" s="184"/>
      <c r="E143" s="192"/>
      <c r="F143" s="192"/>
      <c r="G143" s="192"/>
      <c r="H143" s="184"/>
      <c r="I143" s="184"/>
      <c r="J143" s="184"/>
      <c r="K143" s="184"/>
      <c r="L143" s="184"/>
      <c r="M143" s="184"/>
      <c r="P143" s="184"/>
      <c r="Q143" s="184"/>
      <c r="R143" s="197"/>
      <c r="S143" s="197"/>
      <c r="T143" s="184"/>
      <c r="U143" s="184"/>
      <c r="AI143" s="41"/>
    </row>
    <row r="144" spans="1:44">
      <c r="A144" s="184"/>
      <c r="B144" s="183"/>
      <c r="C144" s="183"/>
      <c r="D144" s="184"/>
      <c r="E144" s="192"/>
      <c r="F144" s="192"/>
      <c r="G144" s="192"/>
      <c r="H144" s="184"/>
      <c r="I144" s="184"/>
      <c r="J144" s="184"/>
      <c r="K144" s="184"/>
      <c r="L144" s="184"/>
      <c r="M144" s="184"/>
      <c r="P144" s="184"/>
      <c r="Q144" s="184"/>
      <c r="R144" s="197"/>
      <c r="S144" s="197"/>
      <c r="T144" s="184"/>
      <c r="U144" s="184"/>
      <c r="AI144" s="41"/>
    </row>
    <row r="145" spans="1:35">
      <c r="A145" s="184"/>
      <c r="B145" s="183"/>
      <c r="C145" s="183"/>
      <c r="D145" s="184"/>
      <c r="E145" s="192"/>
      <c r="F145" s="192"/>
      <c r="G145" s="192"/>
      <c r="H145" s="184"/>
      <c r="I145" s="184"/>
      <c r="J145" s="184"/>
      <c r="K145" s="184"/>
      <c r="L145" s="184"/>
      <c r="M145" s="184"/>
      <c r="P145" s="184"/>
      <c r="Q145" s="184"/>
      <c r="R145" s="197"/>
      <c r="S145" s="197"/>
      <c r="T145" s="184"/>
      <c r="U145" s="184"/>
      <c r="AI145" s="41"/>
    </row>
    <row r="146" spans="1:35">
      <c r="A146" s="184"/>
      <c r="B146" s="183"/>
      <c r="C146" s="183"/>
      <c r="D146" s="184"/>
      <c r="E146" s="192"/>
      <c r="F146" s="192"/>
      <c r="G146" s="192"/>
      <c r="H146" s="184"/>
      <c r="I146" s="184"/>
      <c r="J146" s="184"/>
      <c r="K146" s="184"/>
      <c r="L146" s="184"/>
      <c r="M146" s="184"/>
      <c r="P146" s="184"/>
      <c r="Q146" s="184"/>
      <c r="R146" s="197"/>
      <c r="S146" s="197"/>
      <c r="T146" s="184"/>
      <c r="U146" s="184"/>
      <c r="AI146" s="41"/>
    </row>
    <row r="147" spans="1:35">
      <c r="A147" s="184"/>
      <c r="B147" s="183"/>
      <c r="C147" s="183"/>
      <c r="D147" s="184"/>
      <c r="E147" s="192"/>
      <c r="F147" s="192"/>
      <c r="G147" s="192"/>
      <c r="H147" s="184"/>
      <c r="I147" s="184"/>
      <c r="J147" s="184"/>
      <c r="K147" s="184"/>
      <c r="L147" s="184"/>
      <c r="M147" s="184"/>
      <c r="P147" s="184"/>
      <c r="Q147" s="184"/>
      <c r="R147" s="197"/>
      <c r="S147" s="197"/>
      <c r="T147" s="184"/>
      <c r="U147" s="184"/>
      <c r="AI147" s="41"/>
    </row>
    <row r="148" spans="1:35">
      <c r="A148" s="184"/>
      <c r="B148" s="183"/>
      <c r="C148" s="183"/>
      <c r="D148" s="184"/>
      <c r="E148" s="192"/>
      <c r="F148" s="192"/>
      <c r="G148" s="192"/>
      <c r="H148" s="184"/>
      <c r="I148" s="184"/>
      <c r="J148" s="184"/>
      <c r="K148" s="184"/>
      <c r="L148" s="184"/>
      <c r="M148" s="184"/>
      <c r="P148" s="184"/>
      <c r="Q148" s="184"/>
      <c r="R148" s="197"/>
      <c r="S148" s="197"/>
      <c r="T148" s="184"/>
      <c r="U148" s="184"/>
      <c r="AI148" s="41"/>
    </row>
    <row r="149" spans="1:35">
      <c r="A149" s="184"/>
      <c r="B149" s="183"/>
      <c r="C149" s="183"/>
      <c r="D149" s="184"/>
      <c r="E149" s="192"/>
      <c r="F149" s="192"/>
      <c r="G149" s="192"/>
      <c r="H149" s="184"/>
      <c r="I149" s="184"/>
      <c r="J149" s="184"/>
      <c r="K149" s="184"/>
      <c r="L149" s="184"/>
      <c r="M149" s="184"/>
      <c r="P149" s="184"/>
      <c r="Q149" s="184"/>
      <c r="R149" s="197"/>
      <c r="S149" s="197"/>
      <c r="T149" s="184"/>
      <c r="U149" s="184"/>
      <c r="AI149" s="41"/>
    </row>
    <row r="150" spans="1:35">
      <c r="A150" s="184"/>
      <c r="B150" s="183"/>
      <c r="C150" s="183"/>
      <c r="D150" s="184"/>
      <c r="E150" s="192"/>
      <c r="F150" s="192"/>
      <c r="G150" s="192"/>
      <c r="H150" s="184"/>
      <c r="I150" s="184"/>
      <c r="J150" s="184"/>
      <c r="K150" s="184"/>
      <c r="L150" s="184"/>
      <c r="M150" s="184"/>
      <c r="P150" s="184"/>
      <c r="Q150" s="184"/>
      <c r="R150" s="197"/>
      <c r="S150" s="197"/>
      <c r="T150" s="184"/>
      <c r="U150" s="184"/>
      <c r="AI150" s="41"/>
    </row>
    <row r="151" spans="1:35">
      <c r="A151" s="184"/>
      <c r="B151" s="183"/>
      <c r="C151" s="183"/>
      <c r="D151" s="184"/>
      <c r="E151" s="192"/>
      <c r="F151" s="192"/>
      <c r="G151" s="192"/>
      <c r="H151" s="184"/>
      <c r="I151" s="184"/>
      <c r="J151" s="184"/>
      <c r="K151" s="184"/>
      <c r="L151" s="184"/>
      <c r="M151" s="184"/>
      <c r="P151" s="184"/>
      <c r="Q151" s="184"/>
      <c r="R151" s="197"/>
      <c r="S151" s="197"/>
      <c r="T151" s="184"/>
      <c r="U151" s="184"/>
      <c r="AI151" s="41"/>
    </row>
  </sheetData>
  <mergeCells count="103">
    <mergeCell ref="A10:C15"/>
    <mergeCell ref="A16:C19"/>
    <mergeCell ref="A5:C8"/>
    <mergeCell ref="AS3:AS4"/>
    <mergeCell ref="A2:A4"/>
    <mergeCell ref="B2:B4"/>
    <mergeCell ref="C2:C4"/>
    <mergeCell ref="Z3:AA3"/>
    <mergeCell ref="AC3:AD3"/>
    <mergeCell ref="E3:G3"/>
    <mergeCell ref="AR3:AR5"/>
    <mergeCell ref="H3:I3"/>
    <mergeCell ref="AO3:AQ3"/>
    <mergeCell ref="AI3:AJ3"/>
    <mergeCell ref="AL3:AM3"/>
    <mergeCell ref="D2:D4"/>
    <mergeCell ref="K3:L3"/>
    <mergeCell ref="AF3:AG3"/>
    <mergeCell ref="Q3:R3"/>
    <mergeCell ref="T3:U3"/>
    <mergeCell ref="W3:X3"/>
    <mergeCell ref="N3:P3"/>
    <mergeCell ref="Z130:AC130"/>
    <mergeCell ref="Z132:AC132"/>
    <mergeCell ref="A119:C121"/>
    <mergeCell ref="A122:C124"/>
    <mergeCell ref="A125:C127"/>
    <mergeCell ref="B128:C128"/>
    <mergeCell ref="A113:V113"/>
    <mergeCell ref="A118:C118"/>
    <mergeCell ref="A111:C112"/>
    <mergeCell ref="A114:C117"/>
    <mergeCell ref="A21:AP21"/>
    <mergeCell ref="A20:AO20"/>
    <mergeCell ref="B23:B25"/>
    <mergeCell ref="A52:A57"/>
    <mergeCell ref="A30:A31"/>
    <mergeCell ref="B30:B31"/>
    <mergeCell ref="B35:B37"/>
    <mergeCell ref="A35:A37"/>
    <mergeCell ref="B58:B59"/>
    <mergeCell ref="C58:C59"/>
    <mergeCell ref="C38:C40"/>
    <mergeCell ref="A38:A46"/>
    <mergeCell ref="B38:B46"/>
    <mergeCell ref="B55:B57"/>
    <mergeCell ref="B26:B27"/>
    <mergeCell ref="C26:C27"/>
    <mergeCell ref="B28:B29"/>
    <mergeCell ref="A47:A48"/>
    <mergeCell ref="B47:B48"/>
    <mergeCell ref="C23:C25"/>
    <mergeCell ref="A23:A25"/>
    <mergeCell ref="C35:C37"/>
    <mergeCell ref="A32:A34"/>
    <mergeCell ref="B32:B34"/>
    <mergeCell ref="A140:U140"/>
    <mergeCell ref="A96:C98"/>
    <mergeCell ref="B105:B107"/>
    <mergeCell ref="A105:A107"/>
    <mergeCell ref="B102:B104"/>
    <mergeCell ref="B99:B101"/>
    <mergeCell ref="C63:C78"/>
    <mergeCell ref="A99:A101"/>
    <mergeCell ref="A102:A104"/>
    <mergeCell ref="A108:A110"/>
    <mergeCell ref="C99:C110"/>
    <mergeCell ref="B108:B110"/>
    <mergeCell ref="B93:B95"/>
    <mergeCell ref="C93:C95"/>
    <mergeCell ref="A93:A95"/>
    <mergeCell ref="A86:A87"/>
    <mergeCell ref="A88:A89"/>
    <mergeCell ref="B88:B89"/>
    <mergeCell ref="B86:B87"/>
    <mergeCell ref="C86:C87"/>
    <mergeCell ref="A90:C92"/>
    <mergeCell ref="C79:C81"/>
    <mergeCell ref="A82:A83"/>
    <mergeCell ref="B82:B83"/>
    <mergeCell ref="AR79:AR81"/>
    <mergeCell ref="AR105:AR110"/>
    <mergeCell ref="AR102:AR104"/>
    <mergeCell ref="AR30:AR31"/>
    <mergeCell ref="AR82:AR83"/>
    <mergeCell ref="AR86:AR87"/>
    <mergeCell ref="AR84:AR85"/>
    <mergeCell ref="C30:C31"/>
    <mergeCell ref="C41:C46"/>
    <mergeCell ref="C88:C89"/>
    <mergeCell ref="C47:C48"/>
    <mergeCell ref="A60:C62"/>
    <mergeCell ref="C32:C34"/>
    <mergeCell ref="A49:C50"/>
    <mergeCell ref="C52:C57"/>
    <mergeCell ref="C82:C83"/>
    <mergeCell ref="A84:A85"/>
    <mergeCell ref="B84:B85"/>
    <mergeCell ref="C84:C85"/>
    <mergeCell ref="B79:B81"/>
    <mergeCell ref="A79:A81"/>
    <mergeCell ref="B63:B78"/>
    <mergeCell ref="A63:A78"/>
  </mergeCells>
  <conditionalFormatting sqref="AT5 CS5 ER5 GQ5">
    <cfRule type="cellIs" dxfId="1" priority="12" operator="notEqual">
      <formula>AS5</formula>
    </cfRule>
  </conditionalFormatting>
  <conditionalFormatting sqref="F112 E116:E128 H125:AP126 F116:F126 AP61 G6:G17 H11:H13 F7:AO8 E6:F19 E51:F55 E57:F60 I10:I13 I16:I18 I5:I8 F60:AO60 E62:AO62 F10:AP10 I13:AO13 E18:AO18 F19:AO19 E5:AQ5 F6:AQ6 E16:AP17 H122:AO123">
    <cfRule type="cellIs" dxfId="0" priority="13" operator="notEqual">
      <formula>#REF!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27" fitToHeight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41"/>
  <sheetViews>
    <sheetView zoomScale="85" zoomScaleNormal="85" workbookViewId="0">
      <pane xSplit="4" topLeftCell="E1" activePane="topRight" state="frozen"/>
      <selection pane="topRight" activeCell="F24" sqref="F24"/>
    </sheetView>
  </sheetViews>
  <sheetFormatPr defaultColWidth="9.109375" defaultRowHeight="13.8"/>
  <cols>
    <col min="1" max="1" width="4" style="9" customWidth="1"/>
    <col min="2" max="2" width="23.5546875" style="10" customWidth="1"/>
    <col min="3" max="3" width="11.33203125" style="10" customWidth="1"/>
    <col min="4" max="4" width="7.33203125" style="10" customWidth="1"/>
    <col min="5" max="5" width="9.5546875" style="10" customWidth="1"/>
    <col min="6" max="6" width="6.88671875" style="10" customWidth="1"/>
    <col min="7" max="7" width="4.33203125" style="10" customWidth="1"/>
    <col min="8" max="9" width="6.44140625" style="10" customWidth="1"/>
    <col min="10" max="10" width="6" style="10" customWidth="1"/>
    <col min="11" max="11" width="5.44140625" style="10" customWidth="1"/>
    <col min="12" max="12" width="6.109375" style="10" customWidth="1"/>
    <col min="13" max="13" width="5.88671875" style="10" customWidth="1"/>
    <col min="14" max="14" width="5.5546875" style="10" customWidth="1"/>
    <col min="15" max="15" width="5.44140625" style="10" customWidth="1"/>
    <col min="16" max="16" width="5.6640625" style="10" customWidth="1"/>
    <col min="17" max="18" width="6.109375" style="10" customWidth="1"/>
    <col min="19" max="19" width="5.109375" style="10" customWidth="1"/>
    <col min="20" max="20" width="4.88671875" style="32" customWidth="1"/>
    <col min="21" max="21" width="5.33203125" style="32" customWidth="1"/>
    <col min="22" max="22" width="5.109375" style="32" customWidth="1"/>
    <col min="23" max="23" width="5.6640625" style="32" customWidth="1"/>
    <col min="24" max="24" width="5.109375" style="10" customWidth="1"/>
    <col min="25" max="25" width="5.44140625" style="10" customWidth="1"/>
    <col min="26" max="26" width="5.6640625" style="10" customWidth="1"/>
    <col min="27" max="27" width="5" style="10" customWidth="1"/>
    <col min="28" max="29" width="5.44140625" style="10" customWidth="1"/>
    <col min="30" max="30" width="4.5546875" style="10" customWidth="1"/>
    <col min="31" max="31" width="4.88671875" style="10" customWidth="1"/>
    <col min="32" max="32" width="5" style="10" customWidth="1"/>
    <col min="33" max="33" width="5.109375" style="10" customWidth="1"/>
    <col min="34" max="35" width="5" style="10" customWidth="1"/>
    <col min="36" max="36" width="5.109375" style="10" customWidth="1"/>
    <col min="37" max="37" width="5" style="10" customWidth="1"/>
    <col min="38" max="38" width="4.6640625" style="10" customWidth="1"/>
    <col min="39" max="39" width="6" style="10" customWidth="1"/>
    <col min="40" max="41" width="4.88671875" style="10" customWidth="1"/>
    <col min="42" max="42" width="5.33203125" style="10" customWidth="1"/>
    <col min="43" max="43" width="2.6640625" style="10" bestFit="1" customWidth="1"/>
    <col min="44" max="16384" width="9.109375" style="10"/>
  </cols>
  <sheetData>
    <row r="1" spans="1:45">
      <c r="AF1" s="368" t="s">
        <v>54</v>
      </c>
      <c r="AG1" s="368"/>
      <c r="AH1" s="368"/>
      <c r="AI1" s="368"/>
      <c r="AJ1" s="368"/>
      <c r="AK1" s="368"/>
      <c r="AL1" s="368"/>
      <c r="AM1" s="368"/>
      <c r="AN1" s="368"/>
    </row>
    <row r="2" spans="1:45" s="219" customFormat="1" ht="18" customHeight="1">
      <c r="A2" s="369" t="s">
        <v>55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218"/>
      <c r="AQ2" s="218"/>
    </row>
    <row r="3" spans="1:45" s="219" customFormat="1" ht="19.5" customHeight="1">
      <c r="A3" s="220"/>
      <c r="B3" s="220"/>
      <c r="C3" s="220"/>
      <c r="D3" s="370" t="s">
        <v>56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18"/>
      <c r="AQ3" s="218"/>
    </row>
    <row r="4" spans="1:45" s="11" customFormat="1" ht="13.2">
      <c r="A4" s="221"/>
      <c r="T4" s="33"/>
      <c r="U4" s="33"/>
      <c r="V4" s="33"/>
      <c r="W4" s="33"/>
    </row>
    <row r="5" spans="1:45" s="11" customFormat="1" ht="12.75" customHeight="1">
      <c r="A5" s="371" t="s">
        <v>0</v>
      </c>
      <c r="B5" s="371" t="s">
        <v>29</v>
      </c>
      <c r="C5" s="371" t="s">
        <v>57</v>
      </c>
      <c r="D5" s="371" t="s">
        <v>111</v>
      </c>
      <c r="E5" s="371" t="s">
        <v>111</v>
      </c>
      <c r="F5" s="371"/>
      <c r="G5" s="371"/>
      <c r="H5" s="371" t="s">
        <v>58</v>
      </c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</row>
    <row r="6" spans="1:45" s="11" customFormat="1" ht="66.75" customHeight="1">
      <c r="A6" s="371"/>
      <c r="B6" s="371"/>
      <c r="C6" s="371"/>
      <c r="D6" s="371"/>
      <c r="E6" s="371"/>
      <c r="F6" s="371"/>
      <c r="G6" s="371"/>
      <c r="H6" s="372" t="s">
        <v>2</v>
      </c>
      <c r="I6" s="372"/>
      <c r="J6" s="372"/>
      <c r="K6" s="372" t="s">
        <v>3</v>
      </c>
      <c r="L6" s="372"/>
      <c r="M6" s="372"/>
      <c r="N6" s="372" t="s">
        <v>4</v>
      </c>
      <c r="O6" s="372"/>
      <c r="P6" s="372"/>
      <c r="Q6" s="372" t="s">
        <v>5</v>
      </c>
      <c r="R6" s="372"/>
      <c r="S6" s="372"/>
      <c r="T6" s="379" t="s">
        <v>6</v>
      </c>
      <c r="U6" s="379"/>
      <c r="V6" s="379"/>
      <c r="W6" s="372" t="s">
        <v>7</v>
      </c>
      <c r="X6" s="372"/>
      <c r="Y6" s="372"/>
      <c r="Z6" s="372" t="s">
        <v>8</v>
      </c>
      <c r="AA6" s="372"/>
      <c r="AB6" s="372"/>
      <c r="AC6" s="372" t="s">
        <v>9</v>
      </c>
      <c r="AD6" s="372"/>
      <c r="AE6" s="372"/>
      <c r="AF6" s="372" t="s">
        <v>10</v>
      </c>
      <c r="AG6" s="372"/>
      <c r="AH6" s="372"/>
      <c r="AI6" s="372" t="s">
        <v>11</v>
      </c>
      <c r="AJ6" s="372"/>
      <c r="AK6" s="372"/>
      <c r="AL6" s="372" t="s">
        <v>12</v>
      </c>
      <c r="AM6" s="372"/>
      <c r="AN6" s="372"/>
      <c r="AO6" s="372" t="s">
        <v>13</v>
      </c>
      <c r="AP6" s="372"/>
      <c r="AQ6" s="372"/>
    </row>
    <row r="7" spans="1:45" s="12" customFormat="1" ht="26.4">
      <c r="A7" s="23"/>
      <c r="B7" s="23"/>
      <c r="C7" s="23"/>
      <c r="D7" s="23"/>
      <c r="E7" s="212" t="s">
        <v>15</v>
      </c>
      <c r="F7" s="212" t="s">
        <v>16</v>
      </c>
      <c r="G7" s="212" t="s">
        <v>14</v>
      </c>
      <c r="H7" s="212" t="s">
        <v>15</v>
      </c>
      <c r="I7" s="212" t="s">
        <v>16</v>
      </c>
      <c r="J7" s="212" t="s">
        <v>14</v>
      </c>
      <c r="K7" s="212" t="s">
        <v>15</v>
      </c>
      <c r="L7" s="212" t="s">
        <v>16</v>
      </c>
      <c r="M7" s="212" t="s">
        <v>14</v>
      </c>
      <c r="N7" s="212" t="s">
        <v>15</v>
      </c>
      <c r="O7" s="212" t="s">
        <v>16</v>
      </c>
      <c r="P7" s="212" t="s">
        <v>14</v>
      </c>
      <c r="Q7" s="212" t="s">
        <v>15</v>
      </c>
      <c r="R7" s="212" t="s">
        <v>16</v>
      </c>
      <c r="S7" s="212" t="s">
        <v>14</v>
      </c>
      <c r="T7" s="34" t="s">
        <v>15</v>
      </c>
      <c r="U7" s="34" t="s">
        <v>16</v>
      </c>
      <c r="V7" s="34" t="s">
        <v>14</v>
      </c>
      <c r="W7" s="34" t="s">
        <v>15</v>
      </c>
      <c r="X7" s="212" t="s">
        <v>16</v>
      </c>
      <c r="Y7" s="212" t="s">
        <v>14</v>
      </c>
      <c r="Z7" s="212" t="s">
        <v>15</v>
      </c>
      <c r="AA7" s="212" t="s">
        <v>16</v>
      </c>
      <c r="AB7" s="212" t="s">
        <v>14</v>
      </c>
      <c r="AC7" s="212" t="s">
        <v>15</v>
      </c>
      <c r="AD7" s="212" t="s">
        <v>16</v>
      </c>
      <c r="AE7" s="212" t="s">
        <v>14</v>
      </c>
      <c r="AF7" s="212" t="s">
        <v>15</v>
      </c>
      <c r="AG7" s="212" t="s">
        <v>16</v>
      </c>
      <c r="AH7" s="212" t="s">
        <v>14</v>
      </c>
      <c r="AI7" s="212" t="s">
        <v>15</v>
      </c>
      <c r="AJ7" s="212" t="s">
        <v>16</v>
      </c>
      <c r="AK7" s="212" t="s">
        <v>14</v>
      </c>
      <c r="AL7" s="212" t="s">
        <v>15</v>
      </c>
      <c r="AM7" s="212" t="s">
        <v>16</v>
      </c>
      <c r="AN7" s="212" t="s">
        <v>14</v>
      </c>
      <c r="AO7" s="212" t="s">
        <v>15</v>
      </c>
      <c r="AP7" s="212" t="s">
        <v>16</v>
      </c>
      <c r="AQ7" s="212" t="s">
        <v>14</v>
      </c>
    </row>
    <row r="8" spans="1:45" s="11" customFormat="1" ht="18.75" customHeight="1">
      <c r="A8" s="378" t="s">
        <v>32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</row>
    <row r="9" spans="1:45" s="14" customFormat="1" ht="39.75" customHeight="1">
      <c r="A9" s="24">
        <v>1</v>
      </c>
      <c r="B9" s="13" t="s">
        <v>113</v>
      </c>
      <c r="C9" s="13">
        <v>305</v>
      </c>
      <c r="D9" s="13">
        <v>438</v>
      </c>
      <c r="E9" s="13">
        <f>H9+K9+N9+Q9+T9+W9+Z9+AC9+AF9+AI9+AL9+AO9</f>
        <v>438</v>
      </c>
      <c r="F9" s="15">
        <f>I9+L9+O9++R9+U9+X9+AA9+AD9+AG9+AJ9+AM9+AP9</f>
        <v>191</v>
      </c>
      <c r="G9" s="15">
        <f>F9*100/D9</f>
        <v>43.607305936073061</v>
      </c>
      <c r="H9" s="15">
        <v>1</v>
      </c>
      <c r="I9" s="15">
        <v>1</v>
      </c>
      <c r="J9" s="15"/>
      <c r="K9" s="15">
        <v>1</v>
      </c>
      <c r="L9" s="15">
        <v>1</v>
      </c>
      <c r="M9" s="15"/>
      <c r="N9" s="15">
        <v>39</v>
      </c>
      <c r="O9" s="15">
        <v>39</v>
      </c>
      <c r="P9" s="15">
        <v>100</v>
      </c>
      <c r="Q9" s="15">
        <v>50</v>
      </c>
      <c r="R9" s="15">
        <v>50</v>
      </c>
      <c r="S9" s="15">
        <v>100</v>
      </c>
      <c r="T9" s="35">
        <v>100</v>
      </c>
      <c r="U9" s="35">
        <v>100</v>
      </c>
      <c r="V9" s="35">
        <v>100</v>
      </c>
      <c r="W9" s="35">
        <v>122</v>
      </c>
      <c r="X9" s="15"/>
      <c r="Y9" s="15"/>
      <c r="Z9" s="15">
        <v>25</v>
      </c>
      <c r="AA9" s="15"/>
      <c r="AB9" s="15"/>
      <c r="AC9" s="15">
        <v>25</v>
      </c>
      <c r="AD9" s="15"/>
      <c r="AE9" s="15"/>
      <c r="AF9" s="15">
        <v>30</v>
      </c>
      <c r="AG9" s="15"/>
      <c r="AH9" s="15"/>
      <c r="AI9" s="15">
        <v>20</v>
      </c>
      <c r="AJ9" s="15"/>
      <c r="AK9" s="15"/>
      <c r="AL9" s="15">
        <v>20</v>
      </c>
      <c r="AM9" s="15"/>
      <c r="AN9" s="15"/>
      <c r="AO9" s="15">
        <v>5</v>
      </c>
      <c r="AP9" s="15"/>
      <c r="AQ9" s="15"/>
    </row>
    <row r="10" spans="1:45" s="14" customFormat="1" ht="53.25" customHeight="1">
      <c r="A10" s="24">
        <v>2</v>
      </c>
      <c r="B10" s="24" t="s">
        <v>59</v>
      </c>
      <c r="C10" s="13">
        <v>23</v>
      </c>
      <c r="D10" s="13">
        <v>13</v>
      </c>
      <c r="E10" s="13">
        <v>13</v>
      </c>
      <c r="F10" s="15">
        <f>I10+L10+O10+R10+U10+X10+AA10+AD10+AG10+AJ10+AM10+AP10</f>
        <v>29</v>
      </c>
      <c r="G10" s="15">
        <f>F10*100/E10</f>
        <v>223.07692307692307</v>
      </c>
      <c r="H10" s="15">
        <v>2</v>
      </c>
      <c r="I10" s="15">
        <v>2</v>
      </c>
      <c r="J10" s="15"/>
      <c r="K10" s="15">
        <v>1</v>
      </c>
      <c r="L10" s="15">
        <v>1</v>
      </c>
      <c r="M10" s="15"/>
      <c r="N10" s="15">
        <v>10</v>
      </c>
      <c r="O10" s="15">
        <v>11</v>
      </c>
      <c r="P10" s="15">
        <f>O10*100/N10</f>
        <v>110</v>
      </c>
      <c r="Q10" s="15" t="s">
        <v>130</v>
      </c>
      <c r="R10" s="15">
        <v>6</v>
      </c>
      <c r="S10" s="15"/>
      <c r="T10" s="35">
        <v>5</v>
      </c>
      <c r="U10" s="35">
        <v>9</v>
      </c>
      <c r="V10" s="35">
        <f>U10/T10*100</f>
        <v>180</v>
      </c>
      <c r="W10" s="35">
        <v>5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5" s="14" customFormat="1" ht="63.75" customHeight="1">
      <c r="A11" s="24">
        <v>3</v>
      </c>
      <c r="B11" s="24" t="s">
        <v>60</v>
      </c>
      <c r="C11" s="13">
        <v>19</v>
      </c>
      <c r="D11" s="13">
        <f>H11+K11+N11+Q11+T11+W11+Z11+AC11+AF11+AI11+AL11+AO11</f>
        <v>27</v>
      </c>
      <c r="E11" s="13">
        <v>27</v>
      </c>
      <c r="F11" s="15">
        <f>I11+L11+O11+R11+U11+X11+AA11+AD11+AG11+AJ11+AM11+AP11</f>
        <v>21</v>
      </c>
      <c r="G11" s="15">
        <f>F11*100/E11</f>
        <v>77.777777777777771</v>
      </c>
      <c r="H11" s="15">
        <v>1</v>
      </c>
      <c r="I11" s="15">
        <v>1</v>
      </c>
      <c r="J11" s="15"/>
      <c r="K11" s="15">
        <v>4</v>
      </c>
      <c r="L11" s="15">
        <v>4</v>
      </c>
      <c r="M11" s="15"/>
      <c r="N11" s="15">
        <v>8</v>
      </c>
      <c r="O11" s="15">
        <v>8</v>
      </c>
      <c r="P11" s="15">
        <v>100</v>
      </c>
      <c r="Q11" s="15">
        <v>3</v>
      </c>
      <c r="R11" s="15">
        <v>3</v>
      </c>
      <c r="S11" s="15">
        <v>100</v>
      </c>
      <c r="T11" s="35">
        <v>3</v>
      </c>
      <c r="U11" s="35">
        <v>5</v>
      </c>
      <c r="V11" s="35">
        <f>U11/T11*100</f>
        <v>166.66666666666669</v>
      </c>
      <c r="W11" s="35">
        <v>2</v>
      </c>
      <c r="X11" s="15"/>
      <c r="Y11" s="15"/>
      <c r="Z11" s="15">
        <v>2</v>
      </c>
      <c r="AA11" s="15"/>
      <c r="AB11" s="15"/>
      <c r="AC11" s="15">
        <v>2</v>
      </c>
      <c r="AD11" s="15"/>
      <c r="AE11" s="15"/>
      <c r="AF11" s="15">
        <v>2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5" s="14" customFormat="1" ht="64.5" customHeight="1">
      <c r="A12" s="24" t="s">
        <v>61</v>
      </c>
      <c r="B12" s="13" t="s">
        <v>62</v>
      </c>
      <c r="C12" s="13">
        <v>28</v>
      </c>
      <c r="D12" s="13">
        <v>43</v>
      </c>
      <c r="E12" s="13">
        <v>43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35"/>
      <c r="V12" s="35"/>
      <c r="W12" s="3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5" s="14" customFormat="1" ht="21" customHeight="1">
      <c r="A13" s="375" t="s">
        <v>33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7"/>
    </row>
    <row r="14" spans="1:45" s="14" customFormat="1" ht="64.5" customHeight="1">
      <c r="A14" s="24">
        <v>1</v>
      </c>
      <c r="B14" s="25" t="s">
        <v>63</v>
      </c>
      <c r="C14" s="13">
        <v>90</v>
      </c>
      <c r="D14" s="13">
        <v>100</v>
      </c>
      <c r="E14" s="25">
        <v>100</v>
      </c>
      <c r="F14" s="25"/>
      <c r="G14" s="25"/>
      <c r="H14" s="15">
        <v>100</v>
      </c>
      <c r="I14" s="15">
        <v>0</v>
      </c>
      <c r="J14" s="15"/>
      <c r="K14" s="15">
        <v>100</v>
      </c>
      <c r="L14" s="15">
        <v>0</v>
      </c>
      <c r="M14" s="15"/>
      <c r="N14" s="15">
        <v>100</v>
      </c>
      <c r="O14" s="15">
        <v>0</v>
      </c>
      <c r="P14" s="15"/>
      <c r="Q14" s="15">
        <v>100</v>
      </c>
      <c r="R14" s="15">
        <v>0</v>
      </c>
      <c r="S14" s="15"/>
      <c r="T14" s="35">
        <v>100</v>
      </c>
      <c r="U14" s="35">
        <v>0</v>
      </c>
      <c r="V14" s="35"/>
      <c r="W14" s="35">
        <v>100</v>
      </c>
      <c r="X14" s="15"/>
      <c r="Y14" s="15"/>
      <c r="Z14" s="15">
        <v>100</v>
      </c>
      <c r="AA14" s="15"/>
      <c r="AB14" s="15"/>
      <c r="AC14" s="15">
        <v>100</v>
      </c>
      <c r="AD14" s="15"/>
      <c r="AE14" s="15"/>
      <c r="AF14" s="15">
        <v>100</v>
      </c>
      <c r="AG14" s="15"/>
      <c r="AH14" s="15"/>
      <c r="AI14" s="15">
        <v>100</v>
      </c>
      <c r="AJ14" s="15"/>
      <c r="AK14" s="15"/>
      <c r="AL14" s="15">
        <v>100</v>
      </c>
      <c r="AM14" s="15"/>
      <c r="AN14" s="15"/>
      <c r="AO14" s="15">
        <v>100</v>
      </c>
      <c r="AP14" s="15"/>
      <c r="AQ14" s="15"/>
    </row>
    <row r="15" spans="1:45" s="28" customFormat="1" ht="66">
      <c r="A15" s="24">
        <v>2</v>
      </c>
      <c r="B15" s="25" t="s">
        <v>64</v>
      </c>
      <c r="C15" s="13">
        <v>22</v>
      </c>
      <c r="D15" s="13">
        <v>46</v>
      </c>
      <c r="E15" s="25">
        <f>H15+K15+N15+Q15+T15+W15+Z15+AC15+AF15+AI15+AL15+AO15</f>
        <v>46.138368246968035</v>
      </c>
      <c r="F15" s="25">
        <f>I15+L15+O15</f>
        <v>6.1</v>
      </c>
      <c r="G15" s="25"/>
      <c r="H15" s="31">
        <f>(H39/E41)*100</f>
        <v>0.27563395810363833</v>
      </c>
      <c r="I15" s="31">
        <v>0.3</v>
      </c>
      <c r="J15" s="222">
        <v>100</v>
      </c>
      <c r="K15" s="31">
        <f>(H39/E41)*100</f>
        <v>0.27563395810363833</v>
      </c>
      <c r="L15" s="31">
        <v>0.3</v>
      </c>
      <c r="M15" s="88">
        <v>100</v>
      </c>
      <c r="N15" s="31">
        <f>(N39/E41)*100</f>
        <v>5.4988974641675856</v>
      </c>
      <c r="O15" s="31">
        <v>5.5</v>
      </c>
      <c r="P15" s="88">
        <v>100</v>
      </c>
      <c r="Q15" s="31">
        <f>(Q39/E41)*100</f>
        <v>11.025358324145534</v>
      </c>
      <c r="R15" s="31">
        <v>11</v>
      </c>
      <c r="S15" s="88">
        <v>100</v>
      </c>
      <c r="T15" s="223">
        <f>(T39/E41)*100</f>
        <v>11.835722160970231</v>
      </c>
      <c r="U15" s="223">
        <v>12</v>
      </c>
      <c r="V15" s="223">
        <v>100</v>
      </c>
      <c r="W15" s="36">
        <f>(W39/E41)*100</f>
        <v>11.025358324145534</v>
      </c>
      <c r="X15" s="259"/>
      <c r="Y15" s="259"/>
      <c r="Z15" s="36">
        <f>(Z39/E41)*100</f>
        <v>0.13781697905181917</v>
      </c>
      <c r="AA15" s="259"/>
      <c r="AB15" s="259"/>
      <c r="AC15" s="36">
        <f>(AC39/E41)*100</f>
        <v>2.7563395810363835</v>
      </c>
      <c r="AD15" s="36"/>
      <c r="AE15" s="36"/>
      <c r="AF15" s="36">
        <f>(AF39/E41)*100</f>
        <v>2.7563395810363835</v>
      </c>
      <c r="AG15" s="259"/>
      <c r="AH15" s="259"/>
      <c r="AI15" s="36">
        <f>(AI39/E41)*100</f>
        <v>0.13781697905181917</v>
      </c>
      <c r="AJ15" s="36"/>
      <c r="AK15" s="36"/>
      <c r="AL15" s="36">
        <f>(AL39/E41)*100</f>
        <v>0.13781697905181917</v>
      </c>
      <c r="AM15" s="36"/>
      <c r="AN15" s="36"/>
      <c r="AO15" s="36">
        <f>(AO39/E41)*100</f>
        <v>0.27563395810363833</v>
      </c>
      <c r="AP15" s="31"/>
      <c r="AQ15" s="31"/>
      <c r="AR15" s="27"/>
      <c r="AS15" s="27"/>
    </row>
    <row r="16" spans="1:45" s="30" customFormat="1" ht="18">
      <c r="A16" s="26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7"/>
      <c r="AK16" s="27"/>
      <c r="AL16" s="27"/>
      <c r="AM16" s="27"/>
      <c r="AN16" s="27"/>
      <c r="AO16" s="27"/>
      <c r="AP16" s="27"/>
      <c r="AQ16" s="27"/>
      <c r="AR16" s="224"/>
      <c r="AS16" s="224"/>
    </row>
    <row r="17" spans="1:71" s="16" customFormat="1" ht="18">
      <c r="A17" s="30"/>
      <c r="B17" s="30"/>
      <c r="C17" s="30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30"/>
      <c r="S17" s="30"/>
      <c r="T17" s="30"/>
      <c r="U17" s="30"/>
      <c r="V17" s="30"/>
      <c r="W17" s="37"/>
      <c r="X17" s="30"/>
      <c r="Y17" s="30"/>
      <c r="Z17" s="30"/>
      <c r="AA17" s="30"/>
      <c r="AB17" s="30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5"/>
      <c r="AS17" s="225"/>
    </row>
    <row r="18" spans="1:71" s="17" customFormat="1" ht="14.25" customHeight="1">
      <c r="A18" s="16"/>
      <c r="B18" s="16"/>
      <c r="C18" s="16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38"/>
      <c r="U18" s="38"/>
      <c r="V18" s="38"/>
      <c r="W18" s="38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</row>
    <row r="19" spans="1:71" s="17" customFormat="1" ht="15.6"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18"/>
      <c r="AS19" s="18"/>
      <c r="AT19" s="18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8"/>
      <c r="BK19" s="18"/>
      <c r="BL19" s="18"/>
      <c r="BM19" s="21"/>
      <c r="BN19" s="21"/>
      <c r="BO19" s="21"/>
    </row>
    <row r="20" spans="1:71" s="17" customFormat="1" ht="18">
      <c r="A20" s="226" t="s">
        <v>138</v>
      </c>
      <c r="B20" s="227"/>
      <c r="C20" s="227"/>
      <c r="D20" s="18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18"/>
      <c r="R20" s="18"/>
      <c r="S20" s="18"/>
      <c r="T20" s="18"/>
      <c r="U20" s="18"/>
      <c r="V20" s="18"/>
      <c r="W20" s="18"/>
      <c r="X20" s="374"/>
      <c r="Y20" s="374"/>
      <c r="Z20" s="374"/>
      <c r="AA20" s="374"/>
      <c r="AB20" s="374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8"/>
      <c r="BK20" s="18"/>
      <c r="BL20" s="18"/>
      <c r="BM20" s="21"/>
      <c r="BN20" s="21"/>
      <c r="BO20" s="21"/>
    </row>
    <row r="21" spans="1:71" s="17" customFormat="1" ht="18">
      <c r="A21" s="226" t="s">
        <v>137</v>
      </c>
      <c r="B21" s="227"/>
      <c r="C21" s="227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282" t="s">
        <v>127</v>
      </c>
      <c r="Y21" s="228"/>
      <c r="Z21" s="228"/>
      <c r="AA21" s="228"/>
      <c r="AB21" s="22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8"/>
      <c r="BK21" s="18"/>
      <c r="BL21" s="18"/>
      <c r="BM21" s="21"/>
      <c r="BN21" s="21"/>
      <c r="BO21" s="21"/>
    </row>
    <row r="22" spans="1:71" s="17" customFormat="1" ht="18">
      <c r="A22" s="226"/>
      <c r="B22" s="227"/>
      <c r="C22" s="227"/>
      <c r="D22" s="18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228"/>
      <c r="Y22" s="228"/>
      <c r="Z22" s="228"/>
      <c r="AA22" s="228"/>
      <c r="AB22" s="22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8"/>
      <c r="BK22" s="18"/>
      <c r="BL22" s="18"/>
      <c r="BM22" s="21"/>
      <c r="BN22" s="21"/>
      <c r="BO22" s="21"/>
    </row>
    <row r="23" spans="1:71" s="17" customFormat="1" ht="18">
      <c r="A23" s="226"/>
      <c r="B23" s="227"/>
      <c r="C23" s="227"/>
      <c r="D23" s="18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18"/>
      <c r="R23" s="18"/>
      <c r="S23" s="18"/>
      <c r="T23" s="18"/>
      <c r="U23" s="18"/>
      <c r="V23" s="18"/>
      <c r="W23" s="18"/>
      <c r="X23" s="228"/>
      <c r="Y23" s="228"/>
      <c r="Z23" s="228"/>
      <c r="AA23" s="228"/>
      <c r="AB23" s="22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8"/>
      <c r="BK23" s="18"/>
      <c r="BL23" s="18"/>
      <c r="BM23" s="21"/>
      <c r="BN23" s="21"/>
      <c r="BO23" s="21"/>
    </row>
    <row r="24" spans="1:71" s="11" customFormat="1" ht="18">
      <c r="A24" s="226"/>
      <c r="B24" s="227"/>
      <c r="C24" s="227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18"/>
      <c r="R24" s="18"/>
      <c r="S24" s="18"/>
      <c r="T24" s="18"/>
      <c r="U24" s="18"/>
      <c r="V24" s="18"/>
      <c r="W24" s="18"/>
      <c r="X24" s="228"/>
      <c r="Y24" s="228"/>
      <c r="Z24" s="228"/>
      <c r="AA24" s="228"/>
      <c r="AB24" s="22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71" ht="15.6">
      <c r="A25" s="229"/>
      <c r="B25" s="16"/>
      <c r="C25" s="2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33"/>
      <c r="U25" s="33"/>
      <c r="V25" s="33"/>
      <c r="W25" s="33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71" ht="15.6">
      <c r="A26" s="373"/>
      <c r="B26" s="373"/>
      <c r="C26" s="373"/>
    </row>
    <row r="27" spans="1:71" ht="15.6">
      <c r="A27" s="213"/>
      <c r="B27" s="18"/>
      <c r="C27" s="18"/>
    </row>
    <row r="28" spans="1:71">
      <c r="A28" s="22"/>
      <c r="B28" s="11"/>
      <c r="C28" s="11"/>
    </row>
    <row r="39" spans="5:41">
      <c r="E39" s="29">
        <f>H39+K39+N39+Q39+T39+W39+Z39+AF39+AI39+AL39+AO39+AC39</f>
        <v>16689</v>
      </c>
      <c r="F39" s="29"/>
      <c r="G39" s="29"/>
      <c r="H39" s="29">
        <v>100</v>
      </c>
      <c r="I39" s="29"/>
      <c r="J39" s="29"/>
      <c r="K39" s="29">
        <v>50</v>
      </c>
      <c r="L39" s="29"/>
      <c r="M39" s="29"/>
      <c r="N39" s="29">
        <v>1995</v>
      </c>
      <c r="O39" s="29"/>
      <c r="P39" s="29"/>
      <c r="Q39" s="29">
        <v>4000</v>
      </c>
      <c r="R39" s="29"/>
      <c r="S39" s="29"/>
      <c r="T39" s="39">
        <v>4294</v>
      </c>
      <c r="U39" s="39"/>
      <c r="V39" s="39"/>
      <c r="W39" s="39">
        <v>4000</v>
      </c>
      <c r="X39" s="29"/>
      <c r="Y39" s="29"/>
      <c r="Z39" s="29">
        <v>50</v>
      </c>
      <c r="AA39" s="29"/>
      <c r="AB39" s="29"/>
      <c r="AC39" s="257">
        <v>1000</v>
      </c>
      <c r="AD39" s="257"/>
      <c r="AE39" s="257"/>
      <c r="AF39" s="257">
        <v>1000</v>
      </c>
      <c r="AG39" s="257"/>
      <c r="AH39" s="257"/>
      <c r="AI39" s="257">
        <v>50</v>
      </c>
      <c r="AJ39" s="258"/>
      <c r="AK39" s="258"/>
      <c r="AL39" s="258">
        <v>50</v>
      </c>
      <c r="AM39" s="258"/>
      <c r="AN39" s="258"/>
      <c r="AO39" s="258">
        <v>100</v>
      </c>
    </row>
    <row r="41" spans="5:41">
      <c r="E41" s="230">
        <v>36280</v>
      </c>
    </row>
  </sheetData>
  <mergeCells count="25">
    <mergeCell ref="A26:C26"/>
    <mergeCell ref="X20:AB20"/>
    <mergeCell ref="AC6:AE6"/>
    <mergeCell ref="AF6:AH6"/>
    <mergeCell ref="AI6:AK6"/>
    <mergeCell ref="A13:AQ13"/>
    <mergeCell ref="A8:AQ8"/>
    <mergeCell ref="K6:M6"/>
    <mergeCell ref="N6:P6"/>
    <mergeCell ref="Q6:S6"/>
    <mergeCell ref="T6:V6"/>
    <mergeCell ref="W6:Y6"/>
    <mergeCell ref="Z6:AB6"/>
    <mergeCell ref="AF1:AN1"/>
    <mergeCell ref="A2:AO2"/>
    <mergeCell ref="D3:Z3"/>
    <mergeCell ref="A5:A6"/>
    <mergeCell ref="B5:B6"/>
    <mergeCell ref="C5:C6"/>
    <mergeCell ref="D5:D6"/>
    <mergeCell ref="E5:G6"/>
    <mergeCell ref="H5:AQ5"/>
    <mergeCell ref="H6:J6"/>
    <mergeCell ref="AL6:AN6"/>
    <mergeCell ref="AO6:AQ6"/>
  </mergeCells>
  <pageMargins left="0.27559055118110237" right="0.19685039370078741" top="0.74803149606299213" bottom="0.74803149606299213" header="0.31496062992125984" footer="0.31496062992125984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ColWidth="9.109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мероприятий</vt:lpstr>
      <vt:lpstr>Показатели таб. 4</vt:lpstr>
      <vt:lpstr>Лист2</vt:lpstr>
      <vt:lpstr>'финансирование мероприятий'!Заголовки_для_печати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2017-06-07T06:02:47Z</cp:lastPrinted>
  <dcterms:created xsi:type="dcterms:W3CDTF">2012-04-09T03:09:53Z</dcterms:created>
  <dcterms:modified xsi:type="dcterms:W3CDTF">2017-06-08T04:21:45Z</dcterms:modified>
</cp:coreProperties>
</file>