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8145" yWindow="-330" windowWidth="11085" windowHeight="12360" tabRatio="862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ьный" sheetId="15" r:id="rId4"/>
    <sheet name="Финансирование таб.3" sheetId="13" r:id="rId5"/>
    <sheet name="Показатели таб.4" sheetId="5" r:id="rId6"/>
    <sheet name="пояснения таб. 5" sheetId="11" r:id="rId7"/>
    <sheet name="Лист1" sheetId="14" r:id="rId8"/>
  </sheets>
  <definedNames>
    <definedName name="_xlnm._FilterDatabase" localSheetId="2" hidden="1">'Выполнение работ'!$A$3:$O$70</definedName>
    <definedName name="_xlnm._FilterDatabase" localSheetId="4" hidden="1">'Финансирование таб.3'!$A$8:$BB$145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5">'Показатели таб.4'!$5:$7</definedName>
    <definedName name="_xlnm.Print_Titles" localSheetId="4">'Финансирование таб.3'!$5:$8</definedName>
    <definedName name="_xlnm.Print_Area" localSheetId="2">'Выполнение работ'!$A$1:$Q$81</definedName>
    <definedName name="_xlnm.Print_Area" localSheetId="5">'Показатели таб.4'!$A$1:$AQ$27</definedName>
    <definedName name="_xlnm.Print_Area" localSheetId="6">'пояснения таб. 5'!$A$1:$C$26</definedName>
    <definedName name="_xlnm.Print_Area" localSheetId="4">'Финансирование таб.3'!$A$1:$BB$161</definedName>
  </definedNames>
  <calcPr calcId="125725"/>
</workbook>
</file>

<file path=xl/calcChain.xml><?xml version="1.0" encoding="utf-8"?>
<calcChain xmlns="http://schemas.openxmlformats.org/spreadsheetml/2006/main">
  <c r="AT86" i="13"/>
  <c r="AV86" s="1"/>
  <c r="AT58"/>
  <c r="AV58" s="1"/>
  <c r="AU57"/>
  <c r="AT59"/>
  <c r="AV59" s="1"/>
  <c r="AT50"/>
  <c r="AT48" s="1"/>
  <c r="F50"/>
  <c r="AT26"/>
  <c r="AT40"/>
  <c r="AV40" s="1"/>
  <c r="AT149"/>
  <c r="AV149" s="1"/>
  <c r="AT145"/>
  <c r="AT148"/>
  <c r="AV148" s="1"/>
  <c r="AT144"/>
  <c r="AV144" s="1"/>
  <c r="AT82"/>
  <c r="G82" s="1"/>
  <c r="AT78"/>
  <c r="AV78" s="1"/>
  <c r="AP58"/>
  <c r="F58" s="1"/>
  <c r="AP26"/>
  <c r="AO26" s="1"/>
  <c r="AQ29"/>
  <c r="AQ34"/>
  <c r="AP59"/>
  <c r="AP47" s="1"/>
  <c r="F68"/>
  <c r="AP66"/>
  <c r="AO68"/>
  <c r="AO66" s="1"/>
  <c r="AO59"/>
  <c r="AO58"/>
  <c r="AQ58" s="1"/>
  <c r="AP57"/>
  <c r="AO50"/>
  <c r="AO148"/>
  <c r="AQ148" s="1"/>
  <c r="AO144"/>
  <c r="AQ144" s="1"/>
  <c r="AU87"/>
  <c r="AW87"/>
  <c r="AX87"/>
  <c r="AY87"/>
  <c r="AY91" s="1"/>
  <c r="AZ87"/>
  <c r="BA87"/>
  <c r="BA91" s="1"/>
  <c r="AO149"/>
  <c r="AQ149" s="1"/>
  <c r="AO145"/>
  <c r="AQ145" s="1"/>
  <c r="AP87"/>
  <c r="AO87" s="1"/>
  <c r="AO91" s="1"/>
  <c r="AO86"/>
  <c r="AQ86" s="1"/>
  <c r="F82"/>
  <c r="AO82"/>
  <c r="AQ82" s="1"/>
  <c r="AO78"/>
  <c r="AQ78" s="1"/>
  <c r="M30"/>
  <c r="P149"/>
  <c r="P148"/>
  <c r="P147"/>
  <c r="P145"/>
  <c r="P144"/>
  <c r="P143"/>
  <c r="S145"/>
  <c r="S144"/>
  <c r="S143"/>
  <c r="J86"/>
  <c r="J82"/>
  <c r="J78"/>
  <c r="M86"/>
  <c r="M82"/>
  <c r="M78"/>
  <c r="P86"/>
  <c r="P78"/>
  <c r="S86"/>
  <c r="S82"/>
  <c r="S78"/>
  <c r="AL44"/>
  <c r="AL32"/>
  <c r="AL29"/>
  <c r="AG49"/>
  <c r="G50"/>
  <c r="I135"/>
  <c r="J135"/>
  <c r="K135"/>
  <c r="L135"/>
  <c r="M135"/>
  <c r="N135"/>
  <c r="O135"/>
  <c r="Q135"/>
  <c r="R135"/>
  <c r="T135"/>
  <c r="U135"/>
  <c r="V135"/>
  <c r="W135"/>
  <c r="X135"/>
  <c r="AA135"/>
  <c r="AC135"/>
  <c r="AD135"/>
  <c r="AE135"/>
  <c r="AF135"/>
  <c r="AH135"/>
  <c r="AI135"/>
  <c r="AJ135"/>
  <c r="AK135"/>
  <c r="AO135"/>
  <c r="AP135"/>
  <c r="AR135"/>
  <c r="AS135"/>
  <c r="AT135"/>
  <c r="AU135"/>
  <c r="AV135" s="1"/>
  <c r="AW135"/>
  <c r="AX135"/>
  <c r="AY135"/>
  <c r="AZ135"/>
  <c r="BA135"/>
  <c r="I136"/>
  <c r="K136"/>
  <c r="L136"/>
  <c r="O136"/>
  <c r="T136"/>
  <c r="U136"/>
  <c r="V136"/>
  <c r="AA136"/>
  <c r="AC136"/>
  <c r="AD136"/>
  <c r="AH136"/>
  <c r="AI136"/>
  <c r="AP136"/>
  <c r="AR136"/>
  <c r="AS136"/>
  <c r="AT136"/>
  <c r="AU136"/>
  <c r="AV136" s="1"/>
  <c r="AW136"/>
  <c r="AX136"/>
  <c r="AY136"/>
  <c r="AZ136"/>
  <c r="BA136"/>
  <c r="H136"/>
  <c r="H135"/>
  <c r="H130" s="1"/>
  <c r="I89"/>
  <c r="Z89"/>
  <c r="AA89"/>
  <c r="AE89"/>
  <c r="AJ89"/>
  <c r="AO89"/>
  <c r="AT89"/>
  <c r="AY89"/>
  <c r="AZ89"/>
  <c r="BA89"/>
  <c r="I90"/>
  <c r="K90"/>
  <c r="L90"/>
  <c r="N90"/>
  <c r="O90"/>
  <c r="Q90"/>
  <c r="R90"/>
  <c r="U90"/>
  <c r="X90"/>
  <c r="AA90"/>
  <c r="AC90"/>
  <c r="AD90"/>
  <c r="AF90"/>
  <c r="AH90"/>
  <c r="AI90"/>
  <c r="AK90"/>
  <c r="AP90"/>
  <c r="AR90"/>
  <c r="AS90"/>
  <c r="AU90"/>
  <c r="AW90"/>
  <c r="AX90"/>
  <c r="AY90"/>
  <c r="AZ90"/>
  <c r="BA90"/>
  <c r="AA91"/>
  <c r="AF91"/>
  <c r="AK91"/>
  <c r="AZ91"/>
  <c r="H90"/>
  <c r="H89"/>
  <c r="F141"/>
  <c r="F145"/>
  <c r="F147"/>
  <c r="F148"/>
  <c r="F149"/>
  <c r="F143"/>
  <c r="F78"/>
  <c r="F79"/>
  <c r="F81"/>
  <c r="F83"/>
  <c r="F85"/>
  <c r="F86"/>
  <c r="F52"/>
  <c r="F53"/>
  <c r="F55"/>
  <c r="F56"/>
  <c r="G56" s="1"/>
  <c r="F61"/>
  <c r="F62"/>
  <c r="G62" s="1"/>
  <c r="F64"/>
  <c r="F65"/>
  <c r="G65" s="1"/>
  <c r="F67"/>
  <c r="F70"/>
  <c r="F71"/>
  <c r="G71" s="1"/>
  <c r="K49"/>
  <c r="F49"/>
  <c r="E28"/>
  <c r="F28"/>
  <c r="E29"/>
  <c r="E31"/>
  <c r="F31"/>
  <c r="F32"/>
  <c r="E34"/>
  <c r="F34"/>
  <c r="F35"/>
  <c r="E37"/>
  <c r="F37"/>
  <c r="E38"/>
  <c r="F38"/>
  <c r="F40"/>
  <c r="E41"/>
  <c r="F41"/>
  <c r="E43"/>
  <c r="F43"/>
  <c r="E44"/>
  <c r="F44"/>
  <c r="AH48"/>
  <c r="AI48"/>
  <c r="AK48"/>
  <c r="AO48"/>
  <c r="AP48"/>
  <c r="AR48"/>
  <c r="AS48"/>
  <c r="AU48"/>
  <c r="AV48" s="1"/>
  <c r="AW48"/>
  <c r="AX48"/>
  <c r="AY48"/>
  <c r="AZ48"/>
  <c r="BA48"/>
  <c r="AB46"/>
  <c r="AC46"/>
  <c r="AD46"/>
  <c r="AE46"/>
  <c r="AF46"/>
  <c r="AH46"/>
  <c r="AI46"/>
  <c r="AK46"/>
  <c r="AK73" s="1"/>
  <c r="AP46"/>
  <c r="AR46"/>
  <c r="AS46"/>
  <c r="AT46"/>
  <c r="AU46"/>
  <c r="AV46" s="1"/>
  <c r="AW46"/>
  <c r="AX46"/>
  <c r="AY46"/>
  <c r="AZ46"/>
  <c r="BA46"/>
  <c r="AH47"/>
  <c r="AI47"/>
  <c r="AK47"/>
  <c r="AR47"/>
  <c r="AS47"/>
  <c r="AT47"/>
  <c r="AU47"/>
  <c r="AV47" s="1"/>
  <c r="AW47"/>
  <c r="AX47"/>
  <c r="AY47"/>
  <c r="AZ47"/>
  <c r="AZ45" s="1"/>
  <c r="AZ138" s="1"/>
  <c r="BA47"/>
  <c r="AI45"/>
  <c r="AX45"/>
  <c r="AK26"/>
  <c r="AJ26" s="1"/>
  <c r="AK33"/>
  <c r="AJ35"/>
  <c r="AJ33" s="1"/>
  <c r="E48"/>
  <c r="F46" l="1"/>
  <c r="AT74"/>
  <c r="AV50"/>
  <c r="AV82"/>
  <c r="AT90"/>
  <c r="AT94" s="1"/>
  <c r="AT87"/>
  <c r="AT91" s="1"/>
  <c r="AT95" s="1"/>
  <c r="AV26"/>
  <c r="AV145"/>
  <c r="F59"/>
  <c r="G59" s="1"/>
  <c r="BA45"/>
  <c r="AY45"/>
  <c r="AY138" s="1"/>
  <c r="AW45"/>
  <c r="AS45"/>
  <c r="AK45"/>
  <c r="AK138" s="1"/>
  <c r="AH45"/>
  <c r="AO46"/>
  <c r="AO73" s="1"/>
  <c r="AO90"/>
  <c r="S90"/>
  <c r="P90"/>
  <c r="M90"/>
  <c r="AQ135"/>
  <c r="AT57"/>
  <c r="AV57" s="1"/>
  <c r="AT45"/>
  <c r="AT138" s="1"/>
  <c r="AU45"/>
  <c r="AQ46"/>
  <c r="AP73"/>
  <c r="AQ73" s="1"/>
  <c r="AQ48"/>
  <c r="F47"/>
  <c r="AP74"/>
  <c r="AO136"/>
  <c r="AQ50"/>
  <c r="AO47"/>
  <c r="AQ90"/>
  <c r="AQ136"/>
  <c r="AQ66"/>
  <c r="AR45"/>
  <c r="AQ59"/>
  <c r="AT125"/>
  <c r="AG46"/>
  <c r="G34"/>
  <c r="AQ87"/>
  <c r="AQ68"/>
  <c r="AQ26"/>
  <c r="AL33"/>
  <c r="G38"/>
  <c r="AJ136"/>
  <c r="G44"/>
  <c r="AK125"/>
  <c r="AK14" s="1"/>
  <c r="AK136"/>
  <c r="G58"/>
  <c r="J90"/>
  <c r="G49"/>
  <c r="AL26"/>
  <c r="AL35"/>
  <c r="AO57"/>
  <c r="AQ57" s="1"/>
  <c r="AP45"/>
  <c r="AY88"/>
  <c r="AZ88"/>
  <c r="AT88"/>
  <c r="AO88"/>
  <c r="AA88"/>
  <c r="F90"/>
  <c r="AK74"/>
  <c r="AJ59"/>
  <c r="AL59" s="1"/>
  <c r="AJ68"/>
  <c r="AL68" s="1"/>
  <c r="AK66"/>
  <c r="AL66" s="1"/>
  <c r="AJ66"/>
  <c r="AK57"/>
  <c r="AJ58"/>
  <c r="AL58" s="1"/>
  <c r="AJ49"/>
  <c r="AL49" s="1"/>
  <c r="AJ149"/>
  <c r="AL149" s="1"/>
  <c r="AJ148"/>
  <c r="AL148" s="1"/>
  <c r="AJ145"/>
  <c r="AL145" s="1"/>
  <c r="AJ144"/>
  <c r="AL144" s="1"/>
  <c r="AJ87"/>
  <c r="AJ86"/>
  <c r="AL86" s="1"/>
  <c r="AJ82"/>
  <c r="AL82" s="1"/>
  <c r="AJ78"/>
  <c r="AL78" s="1"/>
  <c r="AR73"/>
  <c r="AS73"/>
  <c r="AT73"/>
  <c r="AU73"/>
  <c r="AV73" s="1"/>
  <c r="AW73"/>
  <c r="AX73"/>
  <c r="AY73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O42"/>
  <c r="AP42"/>
  <c r="AR42"/>
  <c r="AS42"/>
  <c r="AT42"/>
  <c r="AU42"/>
  <c r="AW42"/>
  <c r="AX42"/>
  <c r="AY42"/>
  <c r="AZ42"/>
  <c r="BA42"/>
  <c r="I30"/>
  <c r="J30"/>
  <c r="K30"/>
  <c r="L30"/>
  <c r="N30"/>
  <c r="O30"/>
  <c r="P30"/>
  <c r="Q30"/>
  <c r="R30"/>
  <c r="S30"/>
  <c r="T30"/>
  <c r="U30"/>
  <c r="V30"/>
  <c r="X30"/>
  <c r="AA30"/>
  <c r="AC30"/>
  <c r="AD30"/>
  <c r="AE30"/>
  <c r="AF30"/>
  <c r="AH30"/>
  <c r="AI30"/>
  <c r="AJ30"/>
  <c r="AK30"/>
  <c r="AO30"/>
  <c r="E47"/>
  <c r="BA12"/>
  <c r="Z149"/>
  <c r="AB149" s="1"/>
  <c r="Z148"/>
  <c r="AB148" s="1"/>
  <c r="Z145"/>
  <c r="AB145" s="1"/>
  <c r="Z144"/>
  <c r="AB144" s="1"/>
  <c r="Z87"/>
  <c r="Z86"/>
  <c r="AB86" s="1"/>
  <c r="Z82"/>
  <c r="AB82" s="1"/>
  <c r="Z78"/>
  <c r="AB78" s="1"/>
  <c r="Z40"/>
  <c r="Z32"/>
  <c r="E32" s="1"/>
  <c r="G32" s="1"/>
  <c r="AF29"/>
  <c r="AF136" s="1"/>
  <c r="AC73"/>
  <c r="AD73"/>
  <c r="AE73"/>
  <c r="AF73"/>
  <c r="BA93"/>
  <c r="BA10" s="1"/>
  <c r="BA94"/>
  <c r="BA11" s="1"/>
  <c r="AA95"/>
  <c r="AF95"/>
  <c r="AK95"/>
  <c r="AO95"/>
  <c r="AO12" s="1"/>
  <c r="AT132"/>
  <c r="AT21" s="1"/>
  <c r="AY95"/>
  <c r="AY12" s="1"/>
  <c r="AZ95"/>
  <c r="AZ12" s="1"/>
  <c r="BA18"/>
  <c r="J19"/>
  <c r="BA19"/>
  <c r="BA20"/>
  <c r="BA21"/>
  <c r="AH125"/>
  <c r="AH14" s="1"/>
  <c r="AI125"/>
  <c r="AI14" s="1"/>
  <c r="AR125"/>
  <c r="AR14" s="1"/>
  <c r="AS125"/>
  <c r="AS14" s="1"/>
  <c r="AW125"/>
  <c r="AW14" s="1"/>
  <c r="AX125"/>
  <c r="AX14" s="1"/>
  <c r="AY125"/>
  <c r="AY14" s="1"/>
  <c r="AZ125"/>
  <c r="AZ14" s="1"/>
  <c r="I128"/>
  <c r="I17" s="1"/>
  <c r="J128"/>
  <c r="J17" s="1"/>
  <c r="K128"/>
  <c r="K17" s="1"/>
  <c r="L128"/>
  <c r="L17" s="1"/>
  <c r="M128"/>
  <c r="M17" s="1"/>
  <c r="N128"/>
  <c r="N17" s="1"/>
  <c r="O128"/>
  <c r="O17" s="1"/>
  <c r="P128"/>
  <c r="P17" s="1"/>
  <c r="Q128"/>
  <c r="Q17" s="1"/>
  <c r="R128"/>
  <c r="R17" s="1"/>
  <c r="S128"/>
  <c r="T128"/>
  <c r="T17" s="1"/>
  <c r="U128"/>
  <c r="U17" s="1"/>
  <c r="V128"/>
  <c r="W128"/>
  <c r="W17" s="1"/>
  <c r="X128"/>
  <c r="X17" s="1"/>
  <c r="Y128"/>
  <c r="Z128"/>
  <c r="Z17" s="1"/>
  <c r="AA128"/>
  <c r="AA17" s="1"/>
  <c r="AB128"/>
  <c r="AC128"/>
  <c r="AC17" s="1"/>
  <c r="AD128"/>
  <c r="AD17" s="1"/>
  <c r="AE128"/>
  <c r="AE17" s="1"/>
  <c r="AF128"/>
  <c r="AF17" s="1"/>
  <c r="AG128"/>
  <c r="AH128"/>
  <c r="AH17" s="1"/>
  <c r="AI128"/>
  <c r="AI17" s="1"/>
  <c r="AJ128"/>
  <c r="AJ17" s="1"/>
  <c r="AK128"/>
  <c r="AK17" s="1"/>
  <c r="AO128"/>
  <c r="AO17" s="1"/>
  <c r="AP128"/>
  <c r="AP17" s="1"/>
  <c r="AQ128"/>
  <c r="AQ17" s="1"/>
  <c r="AR128"/>
  <c r="AR17" s="1"/>
  <c r="AS128"/>
  <c r="AS17" s="1"/>
  <c r="AT128"/>
  <c r="AT17" s="1"/>
  <c r="AU128"/>
  <c r="AU17" s="1"/>
  <c r="AW128"/>
  <c r="AW17" s="1"/>
  <c r="AX128"/>
  <c r="AX17" s="1"/>
  <c r="AY128"/>
  <c r="AY17" s="1"/>
  <c r="AZ128"/>
  <c r="AZ17" s="1"/>
  <c r="BA128"/>
  <c r="BA17" s="1"/>
  <c r="E128"/>
  <c r="E17" s="1"/>
  <c r="L131"/>
  <c r="AC138"/>
  <c r="AC125" s="1"/>
  <c r="AC14" s="1"/>
  <c r="AD138"/>
  <c r="AD125" s="1"/>
  <c r="AD14" s="1"/>
  <c r="V139"/>
  <c r="V126" s="1"/>
  <c r="AC139"/>
  <c r="AC126" s="1"/>
  <c r="AC15" s="1"/>
  <c r="AD139"/>
  <c r="AD126" s="1"/>
  <c r="AD15" s="1"/>
  <c r="AE139"/>
  <c r="AE126" s="1"/>
  <c r="AE15" s="1"/>
  <c r="AF139"/>
  <c r="H46"/>
  <c r="H139" s="1"/>
  <c r="H126" s="1"/>
  <c r="H15" s="1"/>
  <c r="AC47"/>
  <c r="AC74" s="1"/>
  <c r="AD47"/>
  <c r="AD74" s="1"/>
  <c r="AD94" s="1"/>
  <c r="AD11" s="1"/>
  <c r="AF47"/>
  <c r="Z54"/>
  <c r="AA54"/>
  <c r="AB54"/>
  <c r="AC54"/>
  <c r="AD54"/>
  <c r="AE54"/>
  <c r="AF54"/>
  <c r="AG54"/>
  <c r="AH54"/>
  <c r="AI54"/>
  <c r="AJ54"/>
  <c r="AK54"/>
  <c r="AA48"/>
  <c r="AC48"/>
  <c r="AD48"/>
  <c r="AE48"/>
  <c r="AF48"/>
  <c r="I48"/>
  <c r="J48"/>
  <c r="L48"/>
  <c r="N48"/>
  <c r="O48"/>
  <c r="P48"/>
  <c r="Q48"/>
  <c r="R48"/>
  <c r="S48"/>
  <c r="T48"/>
  <c r="U48"/>
  <c r="V48"/>
  <c r="W48"/>
  <c r="X48"/>
  <c r="Y48"/>
  <c r="Z48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F60"/>
  <c r="AH60"/>
  <c r="AI60"/>
  <c r="AJ60"/>
  <c r="W57"/>
  <c r="X57"/>
  <c r="Y57"/>
  <c r="Z57"/>
  <c r="AA57"/>
  <c r="AB57"/>
  <c r="AC57"/>
  <c r="AD57"/>
  <c r="AE57"/>
  <c r="AF57"/>
  <c r="AG57"/>
  <c r="AH57"/>
  <c r="AI57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I63"/>
  <c r="J63"/>
  <c r="K63"/>
  <c r="L63"/>
  <c r="M63"/>
  <c r="N63"/>
  <c r="O63"/>
  <c r="P63"/>
  <c r="R63"/>
  <c r="U63"/>
  <c r="W63"/>
  <c r="X63"/>
  <c r="Y63"/>
  <c r="Z63"/>
  <c r="AA63"/>
  <c r="AB63"/>
  <c r="AC63"/>
  <c r="I57"/>
  <c r="J57"/>
  <c r="K57"/>
  <c r="L57"/>
  <c r="M57"/>
  <c r="N57"/>
  <c r="O57"/>
  <c r="P57"/>
  <c r="Q57"/>
  <c r="R57"/>
  <c r="S57"/>
  <c r="U57"/>
  <c r="I54"/>
  <c r="J54"/>
  <c r="K54"/>
  <c r="L54"/>
  <c r="M54"/>
  <c r="N54"/>
  <c r="O54"/>
  <c r="P54"/>
  <c r="Q54"/>
  <c r="R54"/>
  <c r="S54"/>
  <c r="T54"/>
  <c r="U54"/>
  <c r="V54"/>
  <c r="X54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H69"/>
  <c r="H66"/>
  <c r="H63"/>
  <c r="H60"/>
  <c r="H57"/>
  <c r="H54"/>
  <c r="H51"/>
  <c r="I46"/>
  <c r="I139" s="1"/>
  <c r="I126" s="1"/>
  <c r="I15" s="1"/>
  <c r="J46"/>
  <c r="J139" s="1"/>
  <c r="J126" s="1"/>
  <c r="J15" s="1"/>
  <c r="K46"/>
  <c r="K139" s="1"/>
  <c r="K126" s="1"/>
  <c r="K15" s="1"/>
  <c r="L46"/>
  <c r="L139" s="1"/>
  <c r="L126" s="1"/>
  <c r="L15" s="1"/>
  <c r="M46"/>
  <c r="M139" s="1"/>
  <c r="M126" s="1"/>
  <c r="M15" s="1"/>
  <c r="N46"/>
  <c r="N139" s="1"/>
  <c r="N126" s="1"/>
  <c r="N15" s="1"/>
  <c r="O46"/>
  <c r="O139" s="1"/>
  <c r="P46"/>
  <c r="Q46"/>
  <c r="Q139" s="1"/>
  <c r="Q126" s="1"/>
  <c r="Q15" s="1"/>
  <c r="R46"/>
  <c r="R139" s="1"/>
  <c r="T46"/>
  <c r="T139" s="1"/>
  <c r="T126" s="1"/>
  <c r="T15" s="1"/>
  <c r="U46"/>
  <c r="U139" s="1"/>
  <c r="U126" s="1"/>
  <c r="U15" s="1"/>
  <c r="W46"/>
  <c r="W139" s="1"/>
  <c r="W126" s="1"/>
  <c r="W15" s="1"/>
  <c r="X46"/>
  <c r="X139" s="1"/>
  <c r="Z46"/>
  <c r="Z139" s="1"/>
  <c r="Z126" s="1"/>
  <c r="Z15" s="1"/>
  <c r="AA46"/>
  <c r="AA73" s="1"/>
  <c r="I47"/>
  <c r="I140" s="1"/>
  <c r="I127" s="1"/>
  <c r="I16" s="1"/>
  <c r="J47"/>
  <c r="J140" s="1"/>
  <c r="J127" s="1"/>
  <c r="J16" s="1"/>
  <c r="L47"/>
  <c r="L140" s="1"/>
  <c r="L127" s="1"/>
  <c r="L16" s="1"/>
  <c r="N47"/>
  <c r="N140" s="1"/>
  <c r="N127" s="1"/>
  <c r="N16" s="1"/>
  <c r="O47"/>
  <c r="O140" s="1"/>
  <c r="O127" s="1"/>
  <c r="O16" s="1"/>
  <c r="P47"/>
  <c r="P127" s="1"/>
  <c r="P16" s="1"/>
  <c r="R47"/>
  <c r="R140" s="1"/>
  <c r="U47"/>
  <c r="U140" s="1"/>
  <c r="U127" s="1"/>
  <c r="U16" s="1"/>
  <c r="X47"/>
  <c r="AA47"/>
  <c r="Z47" s="1"/>
  <c r="H47"/>
  <c r="H140" s="1"/>
  <c r="H127" s="1"/>
  <c r="H16" s="1"/>
  <c r="AH139"/>
  <c r="AH126" s="1"/>
  <c r="AH15" s="1"/>
  <c r="AI139"/>
  <c r="AI126" s="1"/>
  <c r="AI15" s="1"/>
  <c r="AK139"/>
  <c r="AO139"/>
  <c r="AO126" s="1"/>
  <c r="AO15" s="1"/>
  <c r="AP139"/>
  <c r="AR139"/>
  <c r="AS139"/>
  <c r="AT139"/>
  <c r="AT126" s="1"/>
  <c r="AU139"/>
  <c r="AW139"/>
  <c r="AX139"/>
  <c r="AY139"/>
  <c r="AY126" s="1"/>
  <c r="AZ139"/>
  <c r="AZ126" s="1"/>
  <c r="BA139"/>
  <c r="AH140"/>
  <c r="AH127" s="1"/>
  <c r="AH16" s="1"/>
  <c r="AI140"/>
  <c r="AI127" s="1"/>
  <c r="AI16" s="1"/>
  <c r="AK140"/>
  <c r="AO140"/>
  <c r="AO127" s="1"/>
  <c r="AO16" s="1"/>
  <c r="AP140"/>
  <c r="AR140"/>
  <c r="AR16" s="1"/>
  <c r="AS140"/>
  <c r="AS16" s="1"/>
  <c r="AT140"/>
  <c r="AT127" s="1"/>
  <c r="AT16" s="1"/>
  <c r="AU140"/>
  <c r="AW140"/>
  <c r="AW127" s="1"/>
  <c r="AW16" s="1"/>
  <c r="AX140"/>
  <c r="AX127" s="1"/>
  <c r="AX16" s="1"/>
  <c r="AY140"/>
  <c r="AY127" s="1"/>
  <c r="AY16" s="1"/>
  <c r="AZ140"/>
  <c r="AZ127" s="1"/>
  <c r="AZ16" s="1"/>
  <c r="BA140"/>
  <c r="BA127" s="1"/>
  <c r="BA16" s="1"/>
  <c r="AE62"/>
  <c r="AE60" s="1"/>
  <c r="AE149"/>
  <c r="AG149" s="1"/>
  <c r="AE148"/>
  <c r="AG148" s="1"/>
  <c r="AF144"/>
  <c r="F144" s="1"/>
  <c r="AE145"/>
  <c r="AG145" s="1"/>
  <c r="AE144"/>
  <c r="AG144" s="1"/>
  <c r="AE87"/>
  <c r="AG87" s="1"/>
  <c r="AE86"/>
  <c r="AG86" s="1"/>
  <c r="AE82"/>
  <c r="AG82" s="1"/>
  <c r="F128"/>
  <c r="F17" s="1"/>
  <c r="E79"/>
  <c r="E83"/>
  <c r="AE78"/>
  <c r="AG78" s="1"/>
  <c r="E140"/>
  <c r="E127" s="1"/>
  <c r="E16" s="1"/>
  <c r="AE26"/>
  <c r="AE136" s="1"/>
  <c r="AU127" l="1"/>
  <c r="AV140"/>
  <c r="AU126"/>
  <c r="AV139"/>
  <c r="AU138"/>
  <c r="AV45"/>
  <c r="F57"/>
  <c r="F48"/>
  <c r="AV90"/>
  <c r="AV87"/>
  <c r="AO45"/>
  <c r="AO138" s="1"/>
  <c r="AO125" s="1"/>
  <c r="AO14" s="1"/>
  <c r="AQ47"/>
  <c r="AO74"/>
  <c r="AO94" s="1"/>
  <c r="AJ131"/>
  <c r="AJ20" s="1"/>
  <c r="AV126"/>
  <c r="AJ57"/>
  <c r="AG48"/>
  <c r="AP127"/>
  <c r="AQ140"/>
  <c r="AT14"/>
  <c r="AL42"/>
  <c r="AL136"/>
  <c r="AQ139"/>
  <c r="AP126"/>
  <c r="AQ45"/>
  <c r="AP138"/>
  <c r="F139"/>
  <c r="F66"/>
  <c r="G48"/>
  <c r="AL30"/>
  <c r="V15"/>
  <c r="R127"/>
  <c r="R16" s="1"/>
  <c r="X126"/>
  <c r="X15" s="1"/>
  <c r="Y15" s="1"/>
  <c r="Y139"/>
  <c r="Y126" s="1"/>
  <c r="R126"/>
  <c r="R15" s="1"/>
  <c r="S139"/>
  <c r="S126" s="1"/>
  <c r="AG136"/>
  <c r="AK127"/>
  <c r="AK16" s="1"/>
  <c r="AK126"/>
  <c r="O126"/>
  <c r="O15" s="1"/>
  <c r="P139"/>
  <c r="P126" s="1"/>
  <c r="P15" s="1"/>
  <c r="AF45"/>
  <c r="AF126"/>
  <c r="AF15" s="1"/>
  <c r="AG15" s="1"/>
  <c r="AG139"/>
  <c r="AG126" s="1"/>
  <c r="AL57"/>
  <c r="S15"/>
  <c r="AK15"/>
  <c r="Z91"/>
  <c r="AB91" s="1"/>
  <c r="AB87"/>
  <c r="AJ91"/>
  <c r="AL87"/>
  <c r="G68"/>
  <c r="G47"/>
  <c r="AK12"/>
  <c r="AF12"/>
  <c r="AA132"/>
  <c r="Z132" s="1"/>
  <c r="E40"/>
  <c r="G40" s="1"/>
  <c r="Z135"/>
  <c r="AB135" s="1"/>
  <c r="AG62"/>
  <c r="BA9"/>
  <c r="AJ90"/>
  <c r="AE90"/>
  <c r="AG90" s="1"/>
  <c r="AE91"/>
  <c r="Z90"/>
  <c r="H45"/>
  <c r="H138" s="1"/>
  <c r="H125" s="1"/>
  <c r="H14" s="1"/>
  <c r="F51"/>
  <c r="F54"/>
  <c r="AE47"/>
  <c r="AE140" s="1"/>
  <c r="AE127" s="1"/>
  <c r="AE16" s="1"/>
  <c r="E42"/>
  <c r="AJ47"/>
  <c r="AL47" s="1"/>
  <c r="AF131"/>
  <c r="F29"/>
  <c r="G29" s="1"/>
  <c r="AJ48"/>
  <c r="AL48" s="1"/>
  <c r="AJ46"/>
  <c r="AL46" s="1"/>
  <c r="F63"/>
  <c r="AG60"/>
  <c r="F60"/>
  <c r="Z30"/>
  <c r="F42"/>
  <c r="G42" s="1"/>
  <c r="AA21"/>
  <c r="AZ132"/>
  <c r="Z95"/>
  <c r="AB95" s="1"/>
  <c r="AE131"/>
  <c r="AA12"/>
  <c r="AF132"/>
  <c r="AF21" s="1"/>
  <c r="AF140"/>
  <c r="AD140"/>
  <c r="AD127" s="1"/>
  <c r="AD16" s="1"/>
  <c r="AA140"/>
  <c r="AA74"/>
  <c r="AC140"/>
  <c r="AC127" s="1"/>
  <c r="AC16" s="1"/>
  <c r="X140"/>
  <c r="Z73"/>
  <c r="AB73" s="1"/>
  <c r="AA139"/>
  <c r="X45"/>
  <c r="AY132"/>
  <c r="AY21" s="1"/>
  <c r="AT12"/>
  <c r="AO132"/>
  <c r="AO21" s="1"/>
  <c r="AK132"/>
  <c r="L20"/>
  <c r="AF74"/>
  <c r="AG29"/>
  <c r="AE20"/>
  <c r="AG32"/>
  <c r="AG30" s="1"/>
  <c r="AA93"/>
  <c r="AB40"/>
  <c r="AB29"/>
  <c r="AB32"/>
  <c r="AB30" s="1"/>
  <c r="Z26"/>
  <c r="Z136" s="1"/>
  <c r="AB136" s="1"/>
  <c r="AU125" l="1"/>
  <c r="AV138"/>
  <c r="AU16"/>
  <c r="AV16" s="1"/>
  <c r="AV127"/>
  <c r="AQ74"/>
  <c r="AP16"/>
  <c r="AQ16" s="1"/>
  <c r="AQ127"/>
  <c r="AQ138"/>
  <c r="AP125"/>
  <c r="AQ126"/>
  <c r="AP15"/>
  <c r="AQ15" s="1"/>
  <c r="AA126"/>
  <c r="AA15" s="1"/>
  <c r="AB15" s="1"/>
  <c r="AB139"/>
  <c r="AB126" s="1"/>
  <c r="X127"/>
  <c r="X16" s="1"/>
  <c r="AF138"/>
  <c r="AG47"/>
  <c r="AG140"/>
  <c r="Z88"/>
  <c r="AB88" s="1"/>
  <c r="AB90"/>
  <c r="AL91"/>
  <c r="AJ95"/>
  <c r="AJ88"/>
  <c r="AL90"/>
  <c r="F140"/>
  <c r="F45"/>
  <c r="F138" s="1"/>
  <c r="AK21"/>
  <c r="AE95"/>
  <c r="AG95" s="1"/>
  <c r="AG132" s="1"/>
  <c r="AG91"/>
  <c r="AE88"/>
  <c r="AJ73"/>
  <c r="AL73" s="1"/>
  <c r="AJ139"/>
  <c r="AJ45"/>
  <c r="AJ74"/>
  <c r="AL74" s="1"/>
  <c r="AJ140"/>
  <c r="AE74"/>
  <c r="AG74" s="1"/>
  <c r="AE45"/>
  <c r="AE138" s="1"/>
  <c r="Z12"/>
  <c r="AB12" s="1"/>
  <c r="Z74"/>
  <c r="AB74" s="1"/>
  <c r="Z140"/>
  <c r="AA127"/>
  <c r="AG127"/>
  <c r="AF127"/>
  <c r="AF16" s="1"/>
  <c r="AG16" s="1"/>
  <c r="X138"/>
  <c r="Z93"/>
  <c r="AB93" s="1"/>
  <c r="AA10"/>
  <c r="Z21"/>
  <c r="AB21" s="1"/>
  <c r="AB47"/>
  <c r="AB127" s="1"/>
  <c r="AB48"/>
  <c r="AA45"/>
  <c r="AA138" s="1"/>
  <c r="W78"/>
  <c r="Y78" s="1"/>
  <c r="AV125" l="1"/>
  <c r="AU14"/>
  <c r="AV14" s="1"/>
  <c r="AE132"/>
  <c r="AE21" s="1"/>
  <c r="AG21" s="1"/>
  <c r="AQ125"/>
  <c r="AP14"/>
  <c r="AQ14" s="1"/>
  <c r="AA125"/>
  <c r="AA14" s="1"/>
  <c r="X125"/>
  <c r="X14" s="1"/>
  <c r="AJ127"/>
  <c r="AJ16" s="1"/>
  <c r="AL16" s="1"/>
  <c r="AL140"/>
  <c r="AJ138"/>
  <c r="AJ125" s="1"/>
  <c r="AL45"/>
  <c r="AG138"/>
  <c r="AF125"/>
  <c r="AF14" s="1"/>
  <c r="AJ126"/>
  <c r="AJ15" s="1"/>
  <c r="AL15" s="1"/>
  <c r="AL139"/>
  <c r="AG45"/>
  <c r="AL126"/>
  <c r="AL127"/>
  <c r="AJ132"/>
  <c r="AJ12"/>
  <c r="AL12" s="1"/>
  <c r="AL95"/>
  <c r="G140"/>
  <c r="F127"/>
  <c r="AE12"/>
  <c r="AG12" s="1"/>
  <c r="AE125"/>
  <c r="AE14" s="1"/>
  <c r="AG14" s="1"/>
  <c r="AG125"/>
  <c r="AB132"/>
  <c r="Z127"/>
  <c r="Z16" s="1"/>
  <c r="AA16"/>
  <c r="Z10"/>
  <c r="AB10" s="1"/>
  <c r="F126"/>
  <c r="Z45"/>
  <c r="Z138" s="1"/>
  <c r="Z125" s="1"/>
  <c r="Z14" s="1"/>
  <c r="AB14" s="1"/>
  <c r="AC24"/>
  <c r="AD24"/>
  <c r="AC27"/>
  <c r="AD27"/>
  <c r="AC33"/>
  <c r="AD33"/>
  <c r="AC36"/>
  <c r="AD36"/>
  <c r="AC39"/>
  <c r="AD39"/>
  <c r="AC72"/>
  <c r="AD72"/>
  <c r="AC76"/>
  <c r="AC77"/>
  <c r="AC93" s="1"/>
  <c r="AD77"/>
  <c r="AD89" s="1"/>
  <c r="AC80"/>
  <c r="AC87"/>
  <c r="AD87"/>
  <c r="AD93"/>
  <c r="AC130"/>
  <c r="AD130"/>
  <c r="AC131"/>
  <c r="AC20" s="1"/>
  <c r="AD131"/>
  <c r="AD20" s="1"/>
  <c r="AC142"/>
  <c r="AD142"/>
  <c r="AC146"/>
  <c r="AD146"/>
  <c r="X26"/>
  <c r="X24" s="1"/>
  <c r="W86"/>
  <c r="Y86" s="1"/>
  <c r="W82"/>
  <c r="Y82" s="1"/>
  <c r="W56"/>
  <c r="E67"/>
  <c r="E66" s="1"/>
  <c r="G66" s="1"/>
  <c r="I69"/>
  <c r="K69"/>
  <c r="L69"/>
  <c r="N69"/>
  <c r="E70"/>
  <c r="E69" s="1"/>
  <c r="T71"/>
  <c r="AJ24"/>
  <c r="W26"/>
  <c r="W136" s="1"/>
  <c r="Z33"/>
  <c r="W149"/>
  <c r="Y149" s="1"/>
  <c r="W148"/>
  <c r="Y148" s="1"/>
  <c r="W147"/>
  <c r="Y147" s="1"/>
  <c r="W145"/>
  <c r="Y145" s="1"/>
  <c r="W144"/>
  <c r="Y144" s="1"/>
  <c r="S35"/>
  <c r="X74" l="1"/>
  <c r="X94" s="1"/>
  <c r="X136"/>
  <c r="Y136" s="1"/>
  <c r="AL138"/>
  <c r="AB138"/>
  <c r="X11"/>
  <c r="AJ21"/>
  <c r="AL21" s="1"/>
  <c r="AL132"/>
  <c r="G127"/>
  <c r="F16"/>
  <c r="G16" s="1"/>
  <c r="F15"/>
  <c r="AD137"/>
  <c r="AD91"/>
  <c r="W90"/>
  <c r="Y90" s="1"/>
  <c r="AC91"/>
  <c r="F69"/>
  <c r="G69" s="1"/>
  <c r="Y56"/>
  <c r="Y54" s="1"/>
  <c r="W54"/>
  <c r="W47"/>
  <c r="AD10"/>
  <c r="W131"/>
  <c r="W20" s="1"/>
  <c r="AC94"/>
  <c r="AC11" s="1"/>
  <c r="AC10"/>
  <c r="W74"/>
  <c r="W30"/>
  <c r="AD19"/>
  <c r="AC19"/>
  <c r="AB45"/>
  <c r="AB125" s="1"/>
  <c r="Y32"/>
  <c r="Y30" s="1"/>
  <c r="AC84"/>
  <c r="Y26"/>
  <c r="W24"/>
  <c r="Y24" s="1"/>
  <c r="X131" l="1"/>
  <c r="X20" s="1"/>
  <c r="Y20" s="1"/>
  <c r="AJ14"/>
  <c r="AL125"/>
  <c r="AL14" s="1"/>
  <c r="AC95"/>
  <c r="AC88"/>
  <c r="AD95"/>
  <c r="AD92" s="1"/>
  <c r="AD88"/>
  <c r="AC92"/>
  <c r="AC12"/>
  <c r="AC9" s="1"/>
  <c r="AC132"/>
  <c r="AC21" s="1"/>
  <c r="AD132"/>
  <c r="AD12"/>
  <c r="AD9" s="1"/>
  <c r="W140"/>
  <c r="Y47"/>
  <c r="Y131"/>
  <c r="AY130"/>
  <c r="AY19" s="1"/>
  <c r="T86"/>
  <c r="V86" s="1"/>
  <c r="T82"/>
  <c r="V82" s="1"/>
  <c r="T78"/>
  <c r="V78" s="1"/>
  <c r="V147"/>
  <c r="V145"/>
  <c r="T65"/>
  <c r="T59"/>
  <c r="R26"/>
  <c r="F26" l="1"/>
  <c r="F74" s="1"/>
  <c r="R136"/>
  <c r="W127"/>
  <c r="W16" s="1"/>
  <c r="Y16" s="1"/>
  <c r="Y140"/>
  <c r="Y127" s="1"/>
  <c r="AC129"/>
  <c r="AC18" s="1"/>
  <c r="E78"/>
  <c r="G78" s="1"/>
  <c r="T90"/>
  <c r="V90" s="1"/>
  <c r="AD21"/>
  <c r="AD129"/>
  <c r="AD18" s="1"/>
  <c r="V59"/>
  <c r="V57" s="1"/>
  <c r="T57"/>
  <c r="T47"/>
  <c r="T45" s="1"/>
  <c r="T138" s="1"/>
  <c r="T125" s="1"/>
  <c r="T14" s="1"/>
  <c r="V65"/>
  <c r="V63" s="1"/>
  <c r="T63"/>
  <c r="U45"/>
  <c r="F73" l="1"/>
  <c r="E90"/>
  <c r="T140"/>
  <c r="T127" s="1"/>
  <c r="T16" s="1"/>
  <c r="V16" s="1"/>
  <c r="V47"/>
  <c r="V140" s="1"/>
  <c r="V127" s="1"/>
  <c r="V45"/>
  <c r="V138" s="1"/>
  <c r="V125" s="1"/>
  <c r="U138"/>
  <c r="U125" s="1"/>
  <c r="U14" s="1"/>
  <c r="V14" s="1"/>
  <c r="U131"/>
  <c r="U20" s="1"/>
  <c r="T149"/>
  <c r="T148"/>
  <c r="V148" s="1"/>
  <c r="T144"/>
  <c r="AA27"/>
  <c r="AE27"/>
  <c r="AF27"/>
  <c r="AH27"/>
  <c r="AI27"/>
  <c r="AJ27"/>
  <c r="AO24"/>
  <c r="AP24"/>
  <c r="AR24"/>
  <c r="AS24"/>
  <c r="AT24"/>
  <c r="AU24"/>
  <c r="AV24" s="1"/>
  <c r="AW24"/>
  <c r="AX24"/>
  <c r="AY24"/>
  <c r="AZ24"/>
  <c r="BA24"/>
  <c r="Z24"/>
  <c r="AA24"/>
  <c r="AE24"/>
  <c r="AF24"/>
  <c r="AG24"/>
  <c r="AH24"/>
  <c r="AI24"/>
  <c r="AK24"/>
  <c r="AL24" s="1"/>
  <c r="W87"/>
  <c r="G90" l="1"/>
  <c r="AQ24"/>
  <c r="W91"/>
  <c r="I131"/>
  <c r="AG27"/>
  <c r="V144"/>
  <c r="T131"/>
  <c r="I20"/>
  <c r="V149"/>
  <c r="T87"/>
  <c r="R146"/>
  <c r="S29"/>
  <c r="R77"/>
  <c r="T77"/>
  <c r="T89" s="1"/>
  <c r="U77"/>
  <c r="W77"/>
  <c r="W89" s="1"/>
  <c r="X77"/>
  <c r="AF77"/>
  <c r="AF89" s="1"/>
  <c r="AF88" s="1"/>
  <c r="AG88" s="1"/>
  <c r="AH77"/>
  <c r="AH89" s="1"/>
  <c r="AI77"/>
  <c r="AI89" s="1"/>
  <c r="AK77"/>
  <c r="AK89" s="1"/>
  <c r="AK88" s="1"/>
  <c r="AL88" s="1"/>
  <c r="AP77"/>
  <c r="AP89" s="1"/>
  <c r="AR77"/>
  <c r="AR89" s="1"/>
  <c r="AS77"/>
  <c r="AS89" s="1"/>
  <c r="AU77"/>
  <c r="AU89" s="1"/>
  <c r="AW77"/>
  <c r="AW89" s="1"/>
  <c r="AX77"/>
  <c r="AX89" s="1"/>
  <c r="L77"/>
  <c r="N77"/>
  <c r="N89" s="1"/>
  <c r="O77"/>
  <c r="Q65"/>
  <c r="AK72"/>
  <c r="AT72"/>
  <c r="AW72"/>
  <c r="H73"/>
  <c r="H19" s="1"/>
  <c r="I73"/>
  <c r="J73"/>
  <c r="K73"/>
  <c r="L73"/>
  <c r="N73"/>
  <c r="O73"/>
  <c r="Q73"/>
  <c r="R73"/>
  <c r="T73"/>
  <c r="U73"/>
  <c r="W73"/>
  <c r="X73"/>
  <c r="AH73"/>
  <c r="AI73"/>
  <c r="T74"/>
  <c r="T94" s="1"/>
  <c r="T11" s="1"/>
  <c r="U74"/>
  <c r="AI74"/>
  <c r="AR74"/>
  <c r="AR72" s="1"/>
  <c r="AS74"/>
  <c r="AU74"/>
  <c r="AX74"/>
  <c r="AY74"/>
  <c r="AY72" s="1"/>
  <c r="E55"/>
  <c r="R45"/>
  <c r="W45"/>
  <c r="AH131"/>
  <c r="AH20" s="1"/>
  <c r="AI131"/>
  <c r="AI20" s="1"/>
  <c r="AK134"/>
  <c r="AO134"/>
  <c r="AP134"/>
  <c r="AR134"/>
  <c r="AS134"/>
  <c r="AT134"/>
  <c r="AU134"/>
  <c r="AV134" s="1"/>
  <c r="AW134"/>
  <c r="AX134"/>
  <c r="AY134"/>
  <c r="O131"/>
  <c r="O20" s="1"/>
  <c r="R131"/>
  <c r="R20" s="1"/>
  <c r="Q26"/>
  <c r="Q136" s="1"/>
  <c r="S136" s="1"/>
  <c r="H39"/>
  <c r="I39"/>
  <c r="J39"/>
  <c r="K39"/>
  <c r="L39"/>
  <c r="M39"/>
  <c r="N39"/>
  <c r="O39"/>
  <c r="P39"/>
  <c r="Q39"/>
  <c r="R39"/>
  <c r="S39"/>
  <c r="T39"/>
  <c r="U39"/>
  <c r="W39"/>
  <c r="X39"/>
  <c r="Y39"/>
  <c r="Z39"/>
  <c r="AA39"/>
  <c r="AE39"/>
  <c r="AF39"/>
  <c r="AH39"/>
  <c r="AI39"/>
  <c r="AJ39"/>
  <c r="AK39"/>
  <c r="AO39"/>
  <c r="AP39"/>
  <c r="AR39"/>
  <c r="AS39"/>
  <c r="AT39"/>
  <c r="AU39"/>
  <c r="AW39"/>
  <c r="AX39"/>
  <c r="AY39"/>
  <c r="AZ39"/>
  <c r="BA39"/>
  <c r="H36"/>
  <c r="I36"/>
  <c r="J36"/>
  <c r="K36"/>
  <c r="L36"/>
  <c r="M36"/>
  <c r="N36"/>
  <c r="O36"/>
  <c r="P36"/>
  <c r="Q36"/>
  <c r="R36"/>
  <c r="T36"/>
  <c r="U36"/>
  <c r="W36"/>
  <c r="X36"/>
  <c r="Y36"/>
  <c r="Z36"/>
  <c r="AA36"/>
  <c r="AB36"/>
  <c r="AE36"/>
  <c r="AF36"/>
  <c r="AH36"/>
  <c r="AI36"/>
  <c r="AJ36"/>
  <c r="AK36"/>
  <c r="AO36"/>
  <c r="AP36"/>
  <c r="AR36"/>
  <c r="AS36"/>
  <c r="AT36"/>
  <c r="AU36"/>
  <c r="AW36"/>
  <c r="AX36"/>
  <c r="AY36"/>
  <c r="AZ36"/>
  <c r="BA36"/>
  <c r="H33"/>
  <c r="I33"/>
  <c r="J33"/>
  <c r="K33"/>
  <c r="L33"/>
  <c r="M33"/>
  <c r="O33"/>
  <c r="Q33"/>
  <c r="R33"/>
  <c r="T33"/>
  <c r="U33"/>
  <c r="W33"/>
  <c r="X33"/>
  <c r="Y33"/>
  <c r="AA33"/>
  <c r="AB33"/>
  <c r="AE33"/>
  <c r="AF33"/>
  <c r="AH33"/>
  <c r="AI33"/>
  <c r="AO33"/>
  <c r="AP33"/>
  <c r="AR33"/>
  <c r="AS33"/>
  <c r="AT33"/>
  <c r="AU33"/>
  <c r="AW33"/>
  <c r="AX33"/>
  <c r="AY33"/>
  <c r="AZ33"/>
  <c r="BA33"/>
  <c r="H30"/>
  <c r="AP30"/>
  <c r="AR30"/>
  <c r="AS30"/>
  <c r="AT30"/>
  <c r="AU30"/>
  <c r="AW30"/>
  <c r="AX30"/>
  <c r="AY30"/>
  <c r="AZ30"/>
  <c r="BA30"/>
  <c r="H27"/>
  <c r="I27"/>
  <c r="J27"/>
  <c r="K27"/>
  <c r="L27"/>
  <c r="M27"/>
  <c r="N27"/>
  <c r="O27"/>
  <c r="P27"/>
  <c r="Q27"/>
  <c r="R27"/>
  <c r="T27"/>
  <c r="U27"/>
  <c r="V27"/>
  <c r="W27"/>
  <c r="X27"/>
  <c r="Y27"/>
  <c r="Z27"/>
  <c r="AB27" s="1"/>
  <c r="AK27"/>
  <c r="AL27" s="1"/>
  <c r="AO27"/>
  <c r="AP27"/>
  <c r="AR27"/>
  <c r="AS27"/>
  <c r="AT27"/>
  <c r="AU27"/>
  <c r="AW27"/>
  <c r="AX27"/>
  <c r="AY27"/>
  <c r="AZ27"/>
  <c r="BA27"/>
  <c r="Q148"/>
  <c r="S148" s="1"/>
  <c r="Q149"/>
  <c r="Q147"/>
  <c r="E147" s="1"/>
  <c r="N146"/>
  <c r="P146" s="1"/>
  <c r="AU72" l="1"/>
  <c r="AV72" s="1"/>
  <c r="AV74"/>
  <c r="AV39"/>
  <c r="AQ27"/>
  <c r="AQ134"/>
  <c r="AQ33"/>
  <c r="H137"/>
  <c r="E137" s="1"/>
  <c r="G147"/>
  <c r="S147"/>
  <c r="Q87"/>
  <c r="Q91" s="1"/>
  <c r="S149"/>
  <c r="AR15"/>
  <c r="O89"/>
  <c r="P89" s="1"/>
  <c r="P77"/>
  <c r="X89"/>
  <c r="Y89" s="1"/>
  <c r="Y77"/>
  <c r="U89"/>
  <c r="V89" s="1"/>
  <c r="V77"/>
  <c r="R89"/>
  <c r="AP72"/>
  <c r="AP94"/>
  <c r="W95"/>
  <c r="W132" s="1"/>
  <c r="W21" s="1"/>
  <c r="W88"/>
  <c r="W12"/>
  <c r="L89"/>
  <c r="F77"/>
  <c r="T91"/>
  <c r="F136"/>
  <c r="I130"/>
  <c r="I19" s="1"/>
  <c r="E54"/>
  <c r="G54" s="1"/>
  <c r="AX72"/>
  <c r="AX94"/>
  <c r="AX11" s="1"/>
  <c r="E26"/>
  <c r="AA131"/>
  <c r="AS72"/>
  <c r="AS94"/>
  <c r="AS11" s="1"/>
  <c r="S65"/>
  <c r="S63" s="1"/>
  <c r="Q63"/>
  <c r="Q47"/>
  <c r="Q45" s="1"/>
  <c r="Q138" s="1"/>
  <c r="Q125" s="1"/>
  <c r="Q14" s="1"/>
  <c r="F27"/>
  <c r="E30"/>
  <c r="F36"/>
  <c r="E39"/>
  <c r="E27"/>
  <c r="G27" s="1"/>
  <c r="F30"/>
  <c r="G30" s="1"/>
  <c r="F33"/>
  <c r="E36"/>
  <c r="F39"/>
  <c r="T20"/>
  <c r="V20" s="1"/>
  <c r="V131"/>
  <c r="AI72"/>
  <c r="AI94"/>
  <c r="W138"/>
  <c r="Y45"/>
  <c r="Q130"/>
  <c r="Q19" s="1"/>
  <c r="N130"/>
  <c r="N19" s="1"/>
  <c r="R138"/>
  <c r="R130"/>
  <c r="O130"/>
  <c r="L130"/>
  <c r="AJ130"/>
  <c r="AJ19" s="1"/>
  <c r="AJ134"/>
  <c r="AL134" s="1"/>
  <c r="AO72"/>
  <c r="AB39"/>
  <c r="S33"/>
  <c r="Z134"/>
  <c r="AA72"/>
  <c r="Y74"/>
  <c r="AE72"/>
  <c r="AE130"/>
  <c r="AE129" s="1"/>
  <c r="AE18" s="1"/>
  <c r="AH72"/>
  <c r="AF72"/>
  <c r="AF130"/>
  <c r="V74"/>
  <c r="Q134"/>
  <c r="Z72"/>
  <c r="Q77"/>
  <c r="Q89" s="1"/>
  <c r="S89" s="1"/>
  <c r="O134"/>
  <c r="L134"/>
  <c r="AA134"/>
  <c r="K134"/>
  <c r="AJ72"/>
  <c r="AL72" s="1"/>
  <c r="S27"/>
  <c r="R74"/>
  <c r="S26"/>
  <c r="Q146"/>
  <c r="S146" s="1"/>
  <c r="W72"/>
  <c r="U72"/>
  <c r="T72"/>
  <c r="X72"/>
  <c r="O87"/>
  <c r="O45"/>
  <c r="O138" s="1"/>
  <c r="R24"/>
  <c r="T24"/>
  <c r="O24"/>
  <c r="Q24"/>
  <c r="P26"/>
  <c r="AQ72" l="1"/>
  <c r="AQ94"/>
  <c r="AP11"/>
  <c r="Q74"/>
  <c r="G39"/>
  <c r="O125"/>
  <c r="O14" s="1"/>
  <c r="R125"/>
  <c r="R14" s="1"/>
  <c r="S14" s="1"/>
  <c r="S138"/>
  <c r="W125"/>
  <c r="W14" s="1"/>
  <c r="Y14" s="1"/>
  <c r="Y138"/>
  <c r="AB134"/>
  <c r="Y125"/>
  <c r="G36"/>
  <c r="F89"/>
  <c r="AS15"/>
  <c r="S77"/>
  <c r="G26"/>
  <c r="P24"/>
  <c r="T95"/>
  <c r="T12" s="1"/>
  <c r="T88"/>
  <c r="Q95"/>
  <c r="Q88"/>
  <c r="Q12"/>
  <c r="Q132"/>
  <c r="Q21" s="1"/>
  <c r="T132"/>
  <c r="T21" s="1"/>
  <c r="O91"/>
  <c r="F135"/>
  <c r="Q140"/>
  <c r="S47"/>
  <c r="Z131"/>
  <c r="Z20" s="1"/>
  <c r="AA20"/>
  <c r="AB131"/>
  <c r="Q131"/>
  <c r="Q20" s="1"/>
  <c r="S20" s="1"/>
  <c r="AI130"/>
  <c r="AI19" s="1"/>
  <c r="AI134"/>
  <c r="AH134"/>
  <c r="AH130"/>
  <c r="AH19" s="1"/>
  <c r="Q72"/>
  <c r="R72"/>
  <c r="AI11"/>
  <c r="T130"/>
  <c r="T19" s="1"/>
  <c r="T134"/>
  <c r="W130"/>
  <c r="W19" s="1"/>
  <c r="W134"/>
  <c r="U130"/>
  <c r="U134"/>
  <c r="X130"/>
  <c r="X134"/>
  <c r="Y134" s="1"/>
  <c r="R134"/>
  <c r="S134" s="1"/>
  <c r="S45"/>
  <c r="S125" s="1"/>
  <c r="R19"/>
  <c r="S19" s="1"/>
  <c r="S130"/>
  <c r="O19"/>
  <c r="P130"/>
  <c r="P19" s="1"/>
  <c r="L19"/>
  <c r="Y72"/>
  <c r="AG72"/>
  <c r="AG131"/>
  <c r="AF20"/>
  <c r="AG20" s="1"/>
  <c r="AF19"/>
  <c r="AE19"/>
  <c r="AF134"/>
  <c r="AA130"/>
  <c r="Z130" s="1"/>
  <c r="Z19" s="1"/>
  <c r="E135"/>
  <c r="AB130"/>
  <c r="AB72"/>
  <c r="V72"/>
  <c r="S74"/>
  <c r="S72" s="1"/>
  <c r="S24"/>
  <c r="O74"/>
  <c r="O94" s="1"/>
  <c r="P45"/>
  <c r="AE134"/>
  <c r="Q127" l="1"/>
  <c r="Q16" s="1"/>
  <c r="S16" s="1"/>
  <c r="S140"/>
  <c r="S127" s="1"/>
  <c r="O11"/>
  <c r="AT15"/>
  <c r="AG134"/>
  <c r="AB20"/>
  <c r="G135"/>
  <c r="O95"/>
  <c r="O132" s="1"/>
  <c r="O21" s="1"/>
  <c r="O88"/>
  <c r="S131"/>
  <c r="O12"/>
  <c r="X19"/>
  <c r="Y19" s="1"/>
  <c r="Y130"/>
  <c r="U19"/>
  <c r="V19" s="1"/>
  <c r="V130"/>
  <c r="AA19"/>
  <c r="AB19" s="1"/>
  <c r="O72"/>
  <c r="I45"/>
  <c r="L74"/>
  <c r="N45"/>
  <c r="N138" s="1"/>
  <c r="K50"/>
  <c r="N87"/>
  <c r="L87"/>
  <c r="I87"/>
  <c r="AS87"/>
  <c r="AR87"/>
  <c r="AI87"/>
  <c r="AH87"/>
  <c r="X87"/>
  <c r="U87"/>
  <c r="R87"/>
  <c r="K149"/>
  <c r="E149" s="1"/>
  <c r="K148"/>
  <c r="M148" s="1"/>
  <c r="K145"/>
  <c r="K87" s="1"/>
  <c r="K144"/>
  <c r="K143"/>
  <c r="E86"/>
  <c r="G86" s="1"/>
  <c r="N80"/>
  <c r="Q80"/>
  <c r="T80"/>
  <c r="W80"/>
  <c r="Z80"/>
  <c r="AE80"/>
  <c r="AJ80"/>
  <c r="AO80"/>
  <c r="AT80"/>
  <c r="AY80"/>
  <c r="M26"/>
  <c r="N125" l="1"/>
  <c r="N14" s="1"/>
  <c r="P138"/>
  <c r="P125" s="1"/>
  <c r="P14" s="1"/>
  <c r="R91"/>
  <c r="R88" s="1"/>
  <c r="S88" s="1"/>
  <c r="S87"/>
  <c r="X91"/>
  <c r="X88" s="1"/>
  <c r="Y88" s="1"/>
  <c r="Y87"/>
  <c r="N91"/>
  <c r="N88" s="1"/>
  <c r="P87"/>
  <c r="AU15"/>
  <c r="AV15" s="1"/>
  <c r="U91"/>
  <c r="U88" s="1"/>
  <c r="V88" s="1"/>
  <c r="V87"/>
  <c r="M87"/>
  <c r="P88"/>
  <c r="Y91"/>
  <c r="V91"/>
  <c r="M136"/>
  <c r="M134" s="1"/>
  <c r="I138"/>
  <c r="I125" s="1"/>
  <c r="I14" s="1"/>
  <c r="I137"/>
  <c r="K91"/>
  <c r="AH91"/>
  <c r="AS91"/>
  <c r="AX91"/>
  <c r="L91"/>
  <c r="AI91"/>
  <c r="AP91"/>
  <c r="AQ91" s="1"/>
  <c r="AR91"/>
  <c r="AU91"/>
  <c r="AV91" s="1"/>
  <c r="AW91"/>
  <c r="I91"/>
  <c r="I95" s="1"/>
  <c r="F87"/>
  <c r="E143"/>
  <c r="G143" s="1"/>
  <c r="K130"/>
  <c r="M144"/>
  <c r="K131"/>
  <c r="L72"/>
  <c r="L94"/>
  <c r="K48"/>
  <c r="K47"/>
  <c r="K140" s="1"/>
  <c r="K127" s="1"/>
  <c r="K16" s="1"/>
  <c r="E82"/>
  <c r="M149"/>
  <c r="J45"/>
  <c r="I74"/>
  <c r="I72" s="1"/>
  <c r="H74"/>
  <c r="H72" s="1"/>
  <c r="K77"/>
  <c r="M77" s="1"/>
  <c r="M145"/>
  <c r="M50"/>
  <c r="L45"/>
  <c r="L138" s="1"/>
  <c r="L125" s="1"/>
  <c r="L14" s="1"/>
  <c r="M143"/>
  <c r="H148"/>
  <c r="E148" s="1"/>
  <c r="H145"/>
  <c r="H144"/>
  <c r="AK130"/>
  <c r="AK19" s="1"/>
  <c r="AO130"/>
  <c r="AO19" s="1"/>
  <c r="AP130"/>
  <c r="AR130"/>
  <c r="AR19" s="1"/>
  <c r="AS130"/>
  <c r="AS19" s="1"/>
  <c r="AT130"/>
  <c r="AT19" s="1"/>
  <c r="AU130"/>
  <c r="AW130"/>
  <c r="AW19" s="1"/>
  <c r="AX130"/>
  <c r="AX19" s="1"/>
  <c r="AK131"/>
  <c r="AO131"/>
  <c r="AO20" s="1"/>
  <c r="AP131"/>
  <c r="AR131"/>
  <c r="AR20" s="1"/>
  <c r="AS131"/>
  <c r="AS20" s="1"/>
  <c r="AT131"/>
  <c r="AT20" s="1"/>
  <c r="AU131"/>
  <c r="AW131"/>
  <c r="AW20" s="1"/>
  <c r="AX131"/>
  <c r="AX20" s="1"/>
  <c r="AY131"/>
  <c r="AY20" s="1"/>
  <c r="J26"/>
  <c r="J136" s="1"/>
  <c r="J148"/>
  <c r="J144"/>
  <c r="F76"/>
  <c r="H94"/>
  <c r="H11" s="1"/>
  <c r="L93"/>
  <c r="N93"/>
  <c r="O93"/>
  <c r="Q93"/>
  <c r="R93"/>
  <c r="T93"/>
  <c r="T92" s="1"/>
  <c r="U93"/>
  <c r="W93"/>
  <c r="AE93"/>
  <c r="AF93"/>
  <c r="AH93"/>
  <c r="AI93"/>
  <c r="AJ93"/>
  <c r="AK93"/>
  <c r="AO93"/>
  <c r="AP93"/>
  <c r="AR93"/>
  <c r="AS93"/>
  <c r="AT93"/>
  <c r="AU93"/>
  <c r="AV93" s="1"/>
  <c r="AW93"/>
  <c r="AX93"/>
  <c r="AY93"/>
  <c r="AZ93"/>
  <c r="H93"/>
  <c r="AU20" l="1"/>
  <c r="AV20" s="1"/>
  <c r="AV131"/>
  <c r="AU19"/>
  <c r="AV19" s="1"/>
  <c r="AV130"/>
  <c r="J145"/>
  <c r="E145"/>
  <c r="H131"/>
  <c r="E144"/>
  <c r="S91"/>
  <c r="AP19"/>
  <c r="AQ19" s="1"/>
  <c r="AQ130"/>
  <c r="AQ93"/>
  <c r="U95"/>
  <c r="V95" s="1"/>
  <c r="AP20"/>
  <c r="AQ20" s="1"/>
  <c r="AQ131"/>
  <c r="M91"/>
  <c r="P91"/>
  <c r="V93"/>
  <c r="S93"/>
  <c r="K45"/>
  <c r="K138" s="1"/>
  <c r="K125" s="1"/>
  <c r="K14" s="1"/>
  <c r="AL93"/>
  <c r="AG93"/>
  <c r="AK20"/>
  <c r="AL20" s="1"/>
  <c r="AL131"/>
  <c r="G149"/>
  <c r="G148"/>
  <c r="O92"/>
  <c r="P93"/>
  <c r="AX10"/>
  <c r="AT10"/>
  <c r="AR10"/>
  <c r="AP10"/>
  <c r="AJ10"/>
  <c r="AE10"/>
  <c r="J138"/>
  <c r="J125" s="1"/>
  <c r="J14" s="1"/>
  <c r="J137"/>
  <c r="AW95"/>
  <c r="AW132" s="1"/>
  <c r="AW21" s="1"/>
  <c r="AW88"/>
  <c r="AR95"/>
  <c r="AR132" s="1"/>
  <c r="AR21" s="1"/>
  <c r="AR88"/>
  <c r="L95"/>
  <c r="L92" s="1"/>
  <c r="L88"/>
  <c r="K95"/>
  <c r="K12" s="1"/>
  <c r="H10"/>
  <c r="AY10"/>
  <c r="AW10"/>
  <c r="AU10"/>
  <c r="AV10" s="1"/>
  <c r="AS10"/>
  <c r="AO10"/>
  <c r="AK10"/>
  <c r="AL10" s="1"/>
  <c r="AF10"/>
  <c r="AG10" s="1"/>
  <c r="N10"/>
  <c r="F91"/>
  <c r="I88"/>
  <c r="AU95"/>
  <c r="AU88"/>
  <c r="AV88" s="1"/>
  <c r="AP95"/>
  <c r="AP88"/>
  <c r="AQ88" s="1"/>
  <c r="AI95"/>
  <c r="AI88"/>
  <c r="AX95"/>
  <c r="AX92" s="1"/>
  <c r="AX88"/>
  <c r="AS95"/>
  <c r="AS92" s="1"/>
  <c r="AS88"/>
  <c r="AH95"/>
  <c r="AH88"/>
  <c r="F137"/>
  <c r="I134"/>
  <c r="F134" s="1"/>
  <c r="AI92"/>
  <c r="E130"/>
  <c r="AW12"/>
  <c r="AR12"/>
  <c r="K132"/>
  <c r="K21" s="1"/>
  <c r="AU132"/>
  <c r="AP132"/>
  <c r="AI132"/>
  <c r="AI21" s="1"/>
  <c r="AI12"/>
  <c r="AX12"/>
  <c r="AX132"/>
  <c r="AX21" s="1"/>
  <c r="AS12"/>
  <c r="AS132"/>
  <c r="AS21" s="1"/>
  <c r="AH12"/>
  <c r="AH132"/>
  <c r="AH21" s="1"/>
  <c r="E77"/>
  <c r="G77" s="1"/>
  <c r="K89"/>
  <c r="K93" s="1"/>
  <c r="M93" s="1"/>
  <c r="I94"/>
  <c r="AZ10"/>
  <c r="AH10"/>
  <c r="W10"/>
  <c r="T10"/>
  <c r="T9" s="1"/>
  <c r="Q10"/>
  <c r="I93"/>
  <c r="H20"/>
  <c r="J131"/>
  <c r="J20" s="1"/>
  <c r="N95"/>
  <c r="P95" s="1"/>
  <c r="AI10"/>
  <c r="AI9" s="1"/>
  <c r="X93"/>
  <c r="Y93" s="1"/>
  <c r="U10"/>
  <c r="V10" s="1"/>
  <c r="R10"/>
  <c r="S10" s="1"/>
  <c r="O10"/>
  <c r="P10" s="1"/>
  <c r="L10"/>
  <c r="I132"/>
  <c r="I12"/>
  <c r="X95"/>
  <c r="Y95" s="1"/>
  <c r="R95"/>
  <c r="K20"/>
  <c r="M131"/>
  <c r="M20" s="1"/>
  <c r="U12"/>
  <c r="V12" s="1"/>
  <c r="K19"/>
  <c r="M130"/>
  <c r="M19" s="1"/>
  <c r="K74"/>
  <c r="K72" s="1"/>
  <c r="M48"/>
  <c r="M47"/>
  <c r="M140" s="1"/>
  <c r="M127" s="1"/>
  <c r="M16" s="1"/>
  <c r="L11"/>
  <c r="G144"/>
  <c r="H87"/>
  <c r="J87" s="1"/>
  <c r="G145"/>
  <c r="E76"/>
  <c r="G76" s="1"/>
  <c r="F125"/>
  <c r="F14" s="1"/>
  <c r="J74"/>
  <c r="J72" s="1"/>
  <c r="J134"/>
  <c r="AU12" l="1"/>
  <c r="AV12" s="1"/>
  <c r="AV95"/>
  <c r="AU21"/>
  <c r="AV21" s="1"/>
  <c r="AV132"/>
  <c r="M45"/>
  <c r="M138" s="1"/>
  <c r="M125" s="1"/>
  <c r="M14" s="1"/>
  <c r="AP21"/>
  <c r="AQ21" s="1"/>
  <c r="AQ132"/>
  <c r="AP12"/>
  <c r="AQ12" s="1"/>
  <c r="AQ95"/>
  <c r="U132"/>
  <c r="U21" s="1"/>
  <c r="V21" s="1"/>
  <c r="L132"/>
  <c r="L21" s="1"/>
  <c r="L12"/>
  <c r="AQ10"/>
  <c r="I11"/>
  <c r="J94"/>
  <c r="E89"/>
  <c r="G89" s="1"/>
  <c r="M89"/>
  <c r="AW15"/>
  <c r="M95"/>
  <c r="M132" s="1"/>
  <c r="M21" s="1"/>
  <c r="M12"/>
  <c r="F95"/>
  <c r="S95"/>
  <c r="F88"/>
  <c r="L9"/>
  <c r="X92"/>
  <c r="AX9"/>
  <c r="K10"/>
  <c r="M10" s="1"/>
  <c r="O9"/>
  <c r="I92"/>
  <c r="F93"/>
  <c r="AS9"/>
  <c r="K88"/>
  <c r="M88" s="1"/>
  <c r="H91"/>
  <c r="J91" s="1"/>
  <c r="R12"/>
  <c r="S12" s="1"/>
  <c r="R132"/>
  <c r="R21" s="1"/>
  <c r="S21" s="1"/>
  <c r="X12"/>
  <c r="Y12" s="1"/>
  <c r="X132"/>
  <c r="X21" s="1"/>
  <c r="Y21" s="1"/>
  <c r="I21"/>
  <c r="N12"/>
  <c r="P12" s="1"/>
  <c r="N132"/>
  <c r="N21" s="1"/>
  <c r="P132"/>
  <c r="P21" s="1"/>
  <c r="V132"/>
  <c r="X10"/>
  <c r="I10"/>
  <c r="E19"/>
  <c r="E87"/>
  <c r="G87" s="1"/>
  <c r="H80"/>
  <c r="E61"/>
  <c r="E60" s="1"/>
  <c r="G60" s="1"/>
  <c r="H48"/>
  <c r="H141" s="1"/>
  <c r="H128" s="1"/>
  <c r="H17" s="1"/>
  <c r="N35"/>
  <c r="AI129"/>
  <c r="AI18" s="1"/>
  <c r="AR129"/>
  <c r="AR18" s="1"/>
  <c r="AS129"/>
  <c r="AS18" s="1"/>
  <c r="AX129"/>
  <c r="AX18" s="1"/>
  <c r="H142"/>
  <c r="I142"/>
  <c r="K142"/>
  <c r="L142"/>
  <c r="N142"/>
  <c r="O142"/>
  <c r="Q142"/>
  <c r="R142"/>
  <c r="T142"/>
  <c r="U142"/>
  <c r="W142"/>
  <c r="X142"/>
  <c r="Z142"/>
  <c r="AA142"/>
  <c r="AB142" s="1"/>
  <c r="AE142"/>
  <c r="AF142"/>
  <c r="AG142" s="1"/>
  <c r="AH142"/>
  <c r="AI142"/>
  <c r="AJ142"/>
  <c r="AK142"/>
  <c r="AL142" s="1"/>
  <c r="AO142"/>
  <c r="AP142"/>
  <c r="AQ142" s="1"/>
  <c r="AR142"/>
  <c r="AS142"/>
  <c r="AT142"/>
  <c r="AU142"/>
  <c r="AV142" s="1"/>
  <c r="AW142"/>
  <c r="AX142"/>
  <c r="AY142"/>
  <c r="H146"/>
  <c r="I146"/>
  <c r="K146"/>
  <c r="L146"/>
  <c r="T146"/>
  <c r="U146"/>
  <c r="W146"/>
  <c r="X146"/>
  <c r="Z146"/>
  <c r="AA146"/>
  <c r="AE146"/>
  <c r="AF146"/>
  <c r="AH146"/>
  <c r="AI146"/>
  <c r="AJ146"/>
  <c r="AK146"/>
  <c r="AO146"/>
  <c r="AP146"/>
  <c r="AR146"/>
  <c r="AS146"/>
  <c r="AT146"/>
  <c r="AU146"/>
  <c r="AW146"/>
  <c r="AX146"/>
  <c r="AY146"/>
  <c r="H24"/>
  <c r="I24"/>
  <c r="K24"/>
  <c r="L24"/>
  <c r="N24"/>
  <c r="H84"/>
  <c r="I84"/>
  <c r="K84"/>
  <c r="L84"/>
  <c r="N84"/>
  <c r="O84"/>
  <c r="Q84"/>
  <c r="R84"/>
  <c r="T84"/>
  <c r="U84"/>
  <c r="W84"/>
  <c r="X84"/>
  <c r="Z84"/>
  <c r="AA84"/>
  <c r="AE84"/>
  <c r="AF84"/>
  <c r="AH84"/>
  <c r="AJ84"/>
  <c r="AK84"/>
  <c r="AL84" s="1"/>
  <c r="AO84"/>
  <c r="AP84"/>
  <c r="AQ84" s="1"/>
  <c r="AR84"/>
  <c r="AT84"/>
  <c r="AU84"/>
  <c r="AW84"/>
  <c r="AY84"/>
  <c r="AZ84"/>
  <c r="I80"/>
  <c r="J80" s="1"/>
  <c r="K80"/>
  <c r="L80"/>
  <c r="O80"/>
  <c r="R80"/>
  <c r="S80" s="1"/>
  <c r="U80"/>
  <c r="V80" s="1"/>
  <c r="X80"/>
  <c r="Y80" s="1"/>
  <c r="AA80"/>
  <c r="AB80" s="1"/>
  <c r="AF80"/>
  <c r="AG80" s="1"/>
  <c r="AH80"/>
  <c r="AK80"/>
  <c r="AL80" s="1"/>
  <c r="AP80"/>
  <c r="AQ80" s="1"/>
  <c r="AR80"/>
  <c r="AU80"/>
  <c r="AV80" s="1"/>
  <c r="AW80"/>
  <c r="AZ80"/>
  <c r="AZ76"/>
  <c r="AY76"/>
  <c r="AW76"/>
  <c r="AU76"/>
  <c r="AV76" s="1"/>
  <c r="AT76"/>
  <c r="AR76"/>
  <c r="AP76"/>
  <c r="AO76"/>
  <c r="AK76"/>
  <c r="AJ76"/>
  <c r="AH76"/>
  <c r="AF76"/>
  <c r="AE76"/>
  <c r="AA76"/>
  <c r="Z76"/>
  <c r="X76"/>
  <c r="W76"/>
  <c r="U76"/>
  <c r="T76"/>
  <c r="R76"/>
  <c r="Q76"/>
  <c r="O76"/>
  <c r="N76"/>
  <c r="L76"/>
  <c r="K76"/>
  <c r="I76"/>
  <c r="H76"/>
  <c r="K94"/>
  <c r="Q94"/>
  <c r="Q92" s="1"/>
  <c r="R94"/>
  <c r="U94"/>
  <c r="AE94"/>
  <c r="AE92" s="1"/>
  <c r="AH94"/>
  <c r="AH92" s="1"/>
  <c r="AJ94"/>
  <c r="AJ92" s="1"/>
  <c r="AK94"/>
  <c r="AO92"/>
  <c r="AP92"/>
  <c r="AR94"/>
  <c r="AR92" s="1"/>
  <c r="AT92"/>
  <c r="AU94"/>
  <c r="AW94"/>
  <c r="AW92" s="1"/>
  <c r="AY94"/>
  <c r="AY92" s="1"/>
  <c r="AZ94"/>
  <c r="AZ92" s="1"/>
  <c r="E64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M80" i="13" l="1"/>
  <c r="AV84"/>
  <c r="AV146"/>
  <c r="AQ146"/>
  <c r="AU92"/>
  <c r="AV92" s="1"/>
  <c r="AV94"/>
  <c r="E146"/>
  <c r="J11"/>
  <c r="AQ92"/>
  <c r="AL76"/>
  <c r="AQ76"/>
  <c r="Y142"/>
  <c r="S142"/>
  <c r="E35"/>
  <c r="G35" s="1"/>
  <c r="N136"/>
  <c r="P136" s="1"/>
  <c r="P142"/>
  <c r="AK92"/>
  <c r="AL94"/>
  <c r="U92"/>
  <c r="V92" s="1"/>
  <c r="V94"/>
  <c r="AX15"/>
  <c r="R92"/>
  <c r="S94"/>
  <c r="K92"/>
  <c r="M92" s="1"/>
  <c r="M94"/>
  <c r="J76"/>
  <c r="M76"/>
  <c r="P76"/>
  <c r="S76"/>
  <c r="V76"/>
  <c r="Y76"/>
  <c r="AB76"/>
  <c r="AG84"/>
  <c r="AB84"/>
  <c r="Y84"/>
  <c r="V84"/>
  <c r="S84"/>
  <c r="P84"/>
  <c r="M84"/>
  <c r="J84"/>
  <c r="AL146"/>
  <c r="AG146"/>
  <c r="AB146"/>
  <c r="Y146"/>
  <c r="AS152"/>
  <c r="S92"/>
  <c r="X9"/>
  <c r="Y10"/>
  <c r="AG76"/>
  <c r="AL92"/>
  <c r="F10"/>
  <c r="I9"/>
  <c r="E91"/>
  <c r="G91" s="1"/>
  <c r="H88"/>
  <c r="J88" s="1"/>
  <c r="F12"/>
  <c r="H95"/>
  <c r="F80"/>
  <c r="F84"/>
  <c r="F146"/>
  <c r="F142"/>
  <c r="F132"/>
  <c r="F21" s="1"/>
  <c r="E46"/>
  <c r="G46" s="1"/>
  <c r="AZ11"/>
  <c r="AZ9" s="1"/>
  <c r="AW11"/>
  <c r="AW9" s="1"/>
  <c r="AU11"/>
  <c r="AR11"/>
  <c r="AR9" s="1"/>
  <c r="AH11"/>
  <c r="AH9" s="1"/>
  <c r="W94"/>
  <c r="R11"/>
  <c r="AA94"/>
  <c r="U11"/>
  <c r="Q11"/>
  <c r="Q9" s="1"/>
  <c r="Y132"/>
  <c r="S132"/>
  <c r="AY11"/>
  <c r="AY9" s="1"/>
  <c r="AT11"/>
  <c r="AT9" s="1"/>
  <c r="AO11"/>
  <c r="AK11"/>
  <c r="AJ11"/>
  <c r="AJ9" s="1"/>
  <c r="K11"/>
  <c r="M11" s="1"/>
  <c r="AF94"/>
  <c r="AE11"/>
  <c r="AE9" s="1"/>
  <c r="E80"/>
  <c r="E24"/>
  <c r="E142"/>
  <c r="E84"/>
  <c r="E57"/>
  <c r="G57" s="1"/>
  <c r="V146"/>
  <c r="V142"/>
  <c r="N33"/>
  <c r="P35"/>
  <c r="N74"/>
  <c r="N94" s="1"/>
  <c r="M146"/>
  <c r="J146"/>
  <c r="J24"/>
  <c r="M24"/>
  <c r="J142"/>
  <c r="M142"/>
  <c r="E63"/>
  <c r="G63" s="1"/>
  <c r="E51"/>
  <c r="C14" i="8"/>
  <c r="D14" s="1"/>
  <c r="C19"/>
  <c r="D19" s="1"/>
  <c r="C24"/>
  <c r="D5"/>
  <c r="AU9" i="13" l="1"/>
  <c r="AV9" s="1"/>
  <c r="AV11"/>
  <c r="AO9"/>
  <c r="E74"/>
  <c r="E94" s="1"/>
  <c r="AP9"/>
  <c r="AQ11"/>
  <c r="AF92"/>
  <c r="AG92" s="1"/>
  <c r="AG94"/>
  <c r="U9"/>
  <c r="V9" s="1"/>
  <c r="V11"/>
  <c r="R9"/>
  <c r="S11"/>
  <c r="H92"/>
  <c r="J92" s="1"/>
  <c r="J95"/>
  <c r="J132" s="1"/>
  <c r="J21" s="1"/>
  <c r="AY15"/>
  <c r="N92"/>
  <c r="P92" s="1"/>
  <c r="P94"/>
  <c r="AK9"/>
  <c r="AL9" s="1"/>
  <c r="AL11"/>
  <c r="AA92"/>
  <c r="W92"/>
  <c r="Y92" s="1"/>
  <c r="Y94"/>
  <c r="G146"/>
  <c r="G142"/>
  <c r="G84"/>
  <c r="G80"/>
  <c r="S9"/>
  <c r="F94"/>
  <c r="K9"/>
  <c r="M9" s="1"/>
  <c r="H132"/>
  <c r="H12"/>
  <c r="J12" s="1"/>
  <c r="E33"/>
  <c r="G33" s="1"/>
  <c r="E139"/>
  <c r="G139" s="1"/>
  <c r="E73"/>
  <c r="E72" s="1"/>
  <c r="E45"/>
  <c r="G45" s="1"/>
  <c r="Z94"/>
  <c r="AB94" s="1"/>
  <c r="AA11"/>
  <c r="W11"/>
  <c r="E138"/>
  <c r="N11"/>
  <c r="P11" s="1"/>
  <c r="N131"/>
  <c r="E136"/>
  <c r="AF11"/>
  <c r="N134"/>
  <c r="P134" s="1"/>
  <c r="P33"/>
  <c r="N72"/>
  <c r="P74"/>
  <c r="P72" s="1"/>
  <c r="E88"/>
  <c r="D24" i="8"/>
  <c r="G88" i="13" l="1"/>
  <c r="G74"/>
  <c r="F11"/>
  <c r="AQ9"/>
  <c r="G138"/>
  <c r="G136"/>
  <c r="W9"/>
  <c r="Y9" s="1"/>
  <c r="Y11"/>
  <c r="BA15"/>
  <c r="AZ15"/>
  <c r="AF9"/>
  <c r="AG9" s="1"/>
  <c r="AG11"/>
  <c r="AA9"/>
  <c r="E93"/>
  <c r="G93" s="1"/>
  <c r="G73"/>
  <c r="F92"/>
  <c r="G94"/>
  <c r="Z92"/>
  <c r="AB92" s="1"/>
  <c r="E12"/>
  <c r="H9"/>
  <c r="J9" s="1"/>
  <c r="N9"/>
  <c r="P9" s="1"/>
  <c r="E132"/>
  <c r="G132" s="1"/>
  <c r="H21"/>
  <c r="E126"/>
  <c r="G126" s="1"/>
  <c r="Z11"/>
  <c r="Z9" s="1"/>
  <c r="AB9" s="1"/>
  <c r="E125"/>
  <c r="G125" s="1"/>
  <c r="E11"/>
  <c r="N20"/>
  <c r="P131"/>
  <c r="P20" s="1"/>
  <c r="F9"/>
  <c r="AB11" l="1"/>
  <c r="G12"/>
  <c r="E95"/>
  <c r="E21"/>
  <c r="E10"/>
  <c r="E15"/>
  <c r="G15" s="1"/>
  <c r="E14"/>
  <c r="G14" s="1"/>
  <c r="G11"/>
  <c r="H134"/>
  <c r="E134" s="1"/>
  <c r="G134" l="1"/>
  <c r="E92"/>
  <c r="G92" s="1"/>
  <c r="G95"/>
  <c r="G10"/>
  <c r="E9"/>
  <c r="H129"/>
  <c r="H18" s="1"/>
  <c r="G9" l="1"/>
  <c r="O129"/>
  <c r="O18" s="1"/>
  <c r="E131"/>
  <c r="L129"/>
  <c r="L18" s="1"/>
  <c r="E20" l="1"/>
  <c r="N129"/>
  <c r="I129"/>
  <c r="K129"/>
  <c r="M129" l="1"/>
  <c r="M18" s="1"/>
  <c r="K18"/>
  <c r="P129"/>
  <c r="P18" s="1"/>
  <c r="N18"/>
  <c r="J129"/>
  <c r="J18" s="1"/>
  <c r="I18"/>
  <c r="Q129"/>
  <c r="Q18" s="1"/>
  <c r="R129" l="1"/>
  <c r="R18" s="1"/>
  <c r="S18" s="1"/>
  <c r="T129"/>
  <c r="T18" s="1"/>
  <c r="S129" l="1"/>
  <c r="AP129"/>
  <c r="AJ129"/>
  <c r="AJ18" s="1"/>
  <c r="AK129"/>
  <c r="Z129"/>
  <c r="AH129"/>
  <c r="AH18" s="1"/>
  <c r="AP18" l="1"/>
  <c r="AK18"/>
  <c r="AL18" s="1"/>
  <c r="AL129"/>
  <c r="Z18"/>
  <c r="AT129"/>
  <c r="AT18" s="1"/>
  <c r="AU129"/>
  <c r="AA129"/>
  <c r="AY129"/>
  <c r="AY18" s="1"/>
  <c r="AO129"/>
  <c r="AO18" s="1"/>
  <c r="AF129"/>
  <c r="AW129"/>
  <c r="AW18" s="1"/>
  <c r="AU18" l="1"/>
  <c r="AV18" s="1"/>
  <c r="AV129"/>
  <c r="AQ129"/>
  <c r="AQ18"/>
  <c r="AF18"/>
  <c r="AG18" s="1"/>
  <c r="AB129"/>
  <c r="AA18"/>
  <c r="AB18" s="1"/>
  <c r="AG129"/>
  <c r="W129"/>
  <c r="E129" l="1"/>
  <c r="W18"/>
  <c r="U24"/>
  <c r="V24"/>
  <c r="F24" l="1"/>
  <c r="G24" s="1"/>
  <c r="E18"/>
  <c r="F72" l="1"/>
  <c r="G72" s="1"/>
  <c r="U129"/>
  <c r="U18" s="1"/>
  <c r="V18" s="1"/>
  <c r="V129" l="1"/>
  <c r="X129"/>
  <c r="X18" s="1"/>
  <c r="Y18" s="1"/>
  <c r="Y129" l="1"/>
  <c r="AZ130"/>
  <c r="AZ19" s="1"/>
  <c r="AZ21"/>
  <c r="AZ131"/>
  <c r="AZ129" s="1"/>
  <c r="AZ18" l="1"/>
  <c r="F129"/>
  <c r="G129" s="1"/>
  <c r="G21"/>
  <c r="AZ20"/>
  <c r="F131"/>
  <c r="G131" s="1"/>
  <c r="F130"/>
  <c r="G130" s="1"/>
  <c r="F20" l="1"/>
  <c r="F19"/>
  <c r="G19" s="1"/>
  <c r="F18"/>
  <c r="G18" l="1"/>
  <c r="G20"/>
</calcChain>
</file>

<file path=xl/comments1.xml><?xml version="1.0" encoding="utf-8"?>
<comments xmlns="http://schemas.openxmlformats.org/spreadsheetml/2006/main">
  <authors>
    <author>TureyskayEE</author>
  </authors>
  <commentList>
    <comment ref="K7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<sst xmlns="http://schemas.openxmlformats.org/spreadsheetml/2006/main" count="853" uniqueCount="392">
  <si>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</si>
  <si>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</si>
  <si>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</si>
  <si>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</si>
  <si>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</si>
  <si>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</si>
  <si>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</si>
  <si>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</si>
  <si>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</si>
  <si>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</si>
  <si>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</si>
  <si>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</si>
  <si>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</si>
  <si>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</si>
  <si>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</si>
  <si>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</si>
  <si>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</si>
  <si>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</si>
  <si>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</si>
  <si>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</si>
  <si>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</si>
  <si>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</si>
  <si>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</si>
  <si>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</si>
  <si>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</si>
  <si>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</si>
  <si>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</si>
  <si>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</si>
  <si>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</si>
  <si>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</si>
  <si>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</si>
  <si>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</si>
  <si>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</si>
  <si>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</si>
  <si>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</si>
  <si>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</si>
  <si>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</si>
  <si>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</si>
  <si>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</si>
  <si>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</si>
  <si>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</si>
  <si>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</si>
  <si>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</si>
  <si>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</si>
  <si>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</si>
  <si>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</si>
  <si>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</si>
  <si>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</si>
  <si>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</si>
  <si>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</si>
  <si>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</si>
  <si>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</si>
  <si>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</si>
  <si>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</si>
  <si>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</si>
  <si>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</si>
  <si>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</si>
  <si>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</si>
  <si>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</si>
  <si>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</si>
  <si>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</si>
  <si>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</si>
  <si>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</si>
  <si>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</si>
  <si>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</si>
  <si>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</si>
  <si>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</si>
  <si>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</si>
  <si>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</si>
  <si>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</si>
  <si>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</si>
  <si>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</si>
  <si>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</si>
  <si>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</si>
  <si>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</si>
  <si>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</si>
  <si>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</si>
  <si>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</si>
  <si>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</si>
  <si>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</si>
  <si>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</si>
  <si>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</si>
  <si>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</si>
  <si>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</si>
  <si>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</si>
  <si>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</si>
  <si>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</si>
  <si>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</si>
  <si>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</si>
  <si>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</si>
  <si>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</si>
  <si>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</si>
  <si>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</si>
  <si>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</si>
  <si>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</si>
  <si>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</si>
  <si>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</si>
  <si>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</si>
  <si>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</si>
  <si>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</si>
  <si>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</si>
  <si>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</si>
  <si>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</si>
  <si>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</si>
  <si>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</si>
  <si>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</si>
  <si>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</si>
  <si>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</si>
  <si>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</si>
  <si>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</si>
  <si>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</si>
  <si>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</si>
  <si>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</si>
  <si>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</si>
  <si>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</si>
  <si>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</si>
  <si>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</si>
  <si>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</si>
  <si>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</si>
  <si>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</si>
  <si>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</si>
  <si>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</si>
  <si>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</si>
  <si>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</si>
  <si>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</si>
  <si>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</si>
  <si>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</si>
  <si>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</si>
  <si>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</si>
  <si>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</si>
  <si>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</si>
  <si>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</si>
  <si>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</si>
  <si>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</si>
  <si>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</si>
  <si>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</si>
  <si>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</si>
  <si>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</si>
  <si>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</si>
  <si>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</si>
  <si>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</si>
  <si>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</si>
  <si>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</si>
  <si>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</si>
  <si>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</si>
  <si>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</si>
  <si>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</si>
  <si>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</si>
  <si>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</si>
  <si>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</si>
  <si>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</si>
  <si>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</si>
  <si>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</si>
  <si>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</si>
  <si>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</si>
  <si>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</si>
  <si>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</si>
  <si>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</si>
  <si>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</si>
  <si>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</si>
  <si>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</si>
  <si>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</si>
  <si>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</si>
  <si>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</si>
  <si>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</si>
  <si>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</si>
  <si>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</si>
  <si>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</si>
  <si>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</si>
  <si>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</si>
  <si>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</si>
  <si>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</si>
  <si>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</si>
  <si>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</si>
  <si>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</si>
  <si>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</si>
  <si>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</si>
  <si>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</si>
  <si>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</si>
  <si>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</si>
  <si>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</si>
  <si>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</si>
  <si>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</si>
  <si>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</si>
  <si>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</si>
  <si>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</si>
  <si>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</si>
  <si>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</si>
  <si>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</si>
  <si>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</si>
  <si>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</si>
  <si>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</si>
  <si>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</si>
  <si>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</si>
  <si>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</si>
  <si>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</si>
  <si>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</si>
  <si>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</si>
  <si>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</si>
  <si>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</si>
  <si>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</si>
  <si>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</si>
  <si>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</si>
  <si>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</si>
  <si>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</si>
  <si>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</si>
  <si>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</si>
  <si>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</si>
  <si>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</si>
  <si>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</si>
  <si>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</si>
  <si>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</si>
  <si>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</si>
  <si>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</si>
  <si>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</si>
  <si>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</si>
  <si>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</si>
  <si>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</si>
  <si>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</si>
  <si>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</si>
  <si>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</si>
  <si>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</si>
  <si>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</si>
  <si>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</si>
  <si>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</si>
  <si>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</si>
  <si>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</si>
  <si>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</si>
  <si>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</si>
  <si>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</si>
  <si>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</si>
  <si>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</si>
  <si>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</si>
  <si>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</si>
  <si>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</si>
  <si>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</si>
  <si>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</si>
  <si>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</si>
  <si>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</si>
  <si>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</si>
  <si>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</si>
  <si>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</si>
  <si>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</si>
  <si>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</si>
  <si>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</si>
  <si>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</si>
  <si>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</si>
  <si>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</si>
  <si>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</si>
  <si>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</si>
  <si>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</si>
  <si>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</si>
  <si>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</si>
  <si>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</si>
  <si>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</si>
  <si>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</si>
  <si>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</si>
  <si>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</si>
  <si>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</si>
  <si>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</si>
  <si>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</si>
  <si>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</si>
  <si>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</si>
  <si>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</si>
  <si>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</si>
  <si>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</si>
  <si>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</si>
  <si>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</si>
  <si>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</si>
  <si>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</si>
  <si>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</si>
  <si>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</si>
  <si>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</si>
  <si>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</si>
  <si>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</si>
  <si>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</si>
  <si>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</si>
  <si>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</si>
  <si>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</si>
  <si>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Задача</t>
  </si>
  <si>
    <t xml:space="preserve">Цель: </t>
  </si>
  <si>
    <t>Подпрограмма 2</t>
  </si>
  <si>
    <t>Подпрограмма1</t>
  </si>
  <si>
    <t>(наименование мероприятия)</t>
  </si>
  <si>
    <t>График (сетевой график)реализации  муниципальной программы</t>
  </si>
  <si>
    <t>и т.д.</t>
  </si>
  <si>
    <t>Всего по муниципальной программе (в разрезе исполнителей, соисполнителей):</t>
  </si>
  <si>
    <t xml:space="preserve">                                                      и т.д.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</si>
  <si>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</si>
  <si>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</si>
  <si>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</si>
  <si>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</si>
  <si>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</si>
  <si>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</si>
  <si>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</si>
  <si>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</si>
  <si>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</si>
  <si>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</si>
  <si>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</si>
  <si>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</si>
  <si>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</si>
  <si>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</si>
  <si>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</si>
  <si>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</si>
  <si>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 xml:space="preserve">Цель: создание условий, ориентирующих граждан на здоровый образ жизни, в том числе на занятия физической культурой и спортом, 
развитие спортивной инфраструктуры, обеспечение комплексной безопасности и комфортных условий в учреждениях спорта в
Нижневартовском районе в 2014–2020 годах
</t>
  </si>
  <si>
    <t>1.2</t>
  </si>
  <si>
    <t>Поощрение кандидатов и участников всероссийских и международных соревнований</t>
  </si>
  <si>
    <t>1.3</t>
  </si>
  <si>
    <t>1.4</t>
  </si>
  <si>
    <t>Приобретение инвен-таря и оборудования</t>
  </si>
  <si>
    <t>1.5</t>
  </si>
  <si>
    <t>1.6</t>
  </si>
  <si>
    <t>1.7</t>
  </si>
  <si>
    <t xml:space="preserve">Строительство, ре-конструкция и капи-тальный ремонт объ-ектов спорта </t>
  </si>
  <si>
    <t>1.7.1</t>
  </si>
  <si>
    <t>1.7.2</t>
  </si>
  <si>
    <t>1.7.3</t>
  </si>
  <si>
    <t>1.7.4</t>
  </si>
  <si>
    <t>1.7.5</t>
  </si>
  <si>
    <t>Загородный стацио-нарный лагерь круг-лосуточного пребыва-ния детей «Лесная сказка», вторая оче-редь, пгт. Излучинск Нижневартовского района</t>
  </si>
  <si>
    <t>1.7.6</t>
  </si>
  <si>
    <t>1.7.7</t>
  </si>
  <si>
    <t>Физкультурно-оздо-ровительный ком-плекс на 250 зрителей с бассейном на 50 мест в пгт. Новоаган-ске Нижневартовского района (ремонт кров-ли)</t>
  </si>
  <si>
    <t>Установка спортивно-го оборудования в пгт. Излучинске, пгт. Новоаганске, с. Ларь-як</t>
  </si>
  <si>
    <t>ИТОГО по задаче 1:</t>
  </si>
  <si>
    <t>Задача 2. Реализация учебно-тренировочных программ в отделениях спортивных школ по видам спорта с привлечением максимально большого числа детей</t>
  </si>
  <si>
    <t xml:space="preserve">Задача 1. Развитие массовой физической культуры и спорта, спортивной инфраструктуры, обеспечение комплексной безопасности
и комфортных условий в учреждениях спорта, пропаганда здорового образа жизни
</t>
  </si>
  <si>
    <t>2.1</t>
  </si>
  <si>
    <t>2.2</t>
  </si>
  <si>
    <t>2.3</t>
  </si>
  <si>
    <t>Сохранение кадрового потенциала</t>
  </si>
  <si>
    <t>Обеспечение учреж-дений коммунальны-ми услугами, услуга-ми связи, транспорт-ными услугами и про-чими услугами</t>
  </si>
  <si>
    <t>ИТОГО по задаче 2:</t>
  </si>
  <si>
    <t>иные внебюджетные источники</t>
  </si>
  <si>
    <t>план
на 2015 год</t>
  </si>
  <si>
    <t>ВСЕГО по муниципальной программе:</t>
  </si>
  <si>
    <t xml:space="preserve">отдел по физической культуре и спорту адми-нистрации района
</t>
  </si>
  <si>
    <t xml:space="preserve">муниципальное казенное учреждение «Управ-ление капитального строительства по застрой-ке Нижневартовского района»
</t>
  </si>
  <si>
    <t xml:space="preserve">муниципальное автономное образовательное учреждение дополнительного образования де-тей «Специализированная детско-юношеская спортивная школа олимпийского резерва Нижневартовского района»
</t>
  </si>
  <si>
    <t xml:space="preserve">инвестиции в объекты муниципальной собст-венности
</t>
  </si>
  <si>
    <t xml:space="preserve">прочие расходы
</t>
  </si>
  <si>
    <t>Организация и проведение районного праздника «Спортивная элита»</t>
  </si>
  <si>
    <t>Присвоение спортивных разрядов</t>
  </si>
  <si>
    <t>Обеспечение участия в летних учебно-тренировочных сборах спортсменов района</t>
  </si>
  <si>
    <t>Обеспечение участия спортсменов района в учебно-тренировочных сборах и соревнованиях (согласно календар-ному плану)</t>
  </si>
  <si>
    <t>Специалист  Департамента финансов</t>
  </si>
  <si>
    <t>пгт. Излучинск Реконструкция 5 блока МОМСШ № 1 ул. Школьная 5</t>
  </si>
  <si>
    <t>муниципальное автономное образовательное учреждение дополнительного образования детей Новоаганская детско юношеская спортивная школа "Олимп"</t>
  </si>
  <si>
    <t>тел. 47-47-10</t>
  </si>
  <si>
    <t>пгт.Излучинск Ремонт кровли дворца спорта "Югра" МАОУ ДОД "Специализированная детская юношеская спортивная школа олимпийского резерва"</t>
  </si>
  <si>
    <t>МАОУ ДОД Новоаганская ДЮСШ Олимп пгт. Новоаганск (ремонт кровли)</t>
  </si>
  <si>
    <t>Строительство крытого хоккейного корта в пгт. Излучинске</t>
  </si>
  <si>
    <t>1.7.8</t>
  </si>
  <si>
    <t xml:space="preserve">пгт.Новоаганске  крытый хоккейный корт </t>
  </si>
  <si>
    <t>Улучшение материально-технической базы учреждений</t>
  </si>
  <si>
    <t>СОГЛАСОВАНО:</t>
  </si>
  <si>
    <t xml:space="preserve"> ГРАФИК </t>
  </si>
  <si>
    <t xml:space="preserve"> реализации в  2015 году муниципальной </t>
  </si>
  <si>
    <t>программы Нижневартовского района</t>
  </si>
  <si>
    <t>Развитие физической культуры и спорта в Нижневартовском районе на 2014-2020 годы</t>
  </si>
  <si>
    <t>наименование программы</t>
  </si>
  <si>
    <t>С.Г.Белянкин</t>
  </si>
  <si>
    <t>_______________________________</t>
  </si>
  <si>
    <t>Заместитель главы администрации района</t>
  </si>
  <si>
    <t>по социальным вопросам</t>
  </si>
  <si>
    <t>__________________________________О.В.Липунова</t>
  </si>
  <si>
    <t>Целевые показатели муниципальной программы Развитие физической культуры и спорта в Нижневартовском районе на 2014-2020 годы</t>
  </si>
  <si>
    <t>Значение показателя на 2015 год</t>
  </si>
  <si>
    <t>Количество граждан, систематически занимающихся физической культурой и спортом, чел.</t>
  </si>
  <si>
    <t xml:space="preserve">Количество спортсменов района, принявших участие в официальных окружных, всероссийских и международных соревнованиях по видам спорта, чел. </t>
  </si>
  <si>
    <t xml:space="preserve">Численность занимающихся физической культурой и спортом в детско-юношеских спортивных школах, чел. </t>
  </si>
  <si>
    <t xml:space="preserve">Количество спортсменов района, имеющих спортивное звание, разряд: мастер спорта России международного класса, мастер спорта России,   кандидат в мастера спорта, первый спортивный разряд,чел. </t>
  </si>
  <si>
    <t xml:space="preserve">Количество медалей, завоеванных спортсменами района на официальных окружных, всероссийских и международных соревнованиях, чел. </t>
  </si>
  <si>
    <t xml:space="preserve">Обеспеченность единовременной пропускной способностью (ЕПС) спортивных сооружений,% </t>
  </si>
  <si>
    <t xml:space="preserve">Удельный вес населения, систематически занимающегося физической культурой и спортом,% </t>
  </si>
  <si>
    <t xml:space="preserve">Доля детей, занимающихся физической культурой и спортом в детско-юношеских спортивных школах, в возрасте от 5 до 18 лет,% </t>
  </si>
  <si>
    <t xml:space="preserve">Доля положительных отзывов, полученных в ходе социологических исследований,%  </t>
  </si>
  <si>
    <t>Удельный расход электроэнергии (кВт х ч./кв. м)</t>
  </si>
  <si>
    <t>Удельный расход тепловой энергии (Гкал/кв. м)</t>
  </si>
  <si>
    <t xml:space="preserve">Руководитель  </t>
  </si>
  <si>
    <t>Б.А.Ненашев</t>
  </si>
  <si>
    <t>тел. 47-47-69</t>
  </si>
  <si>
    <t>В.В. Шадрина</t>
  </si>
  <si>
    <t>1.6.1</t>
  </si>
  <si>
    <t>Приобретение оборудования (Олимп)</t>
  </si>
  <si>
    <t>Т.С. Савченко</t>
  </si>
  <si>
    <t>Удельный расход горячей воды (куб. м/чел.)</t>
  </si>
  <si>
    <t>Удельный расход холодной воды (куб. м/чел.)</t>
  </si>
  <si>
    <t>"Развитие физической культуры и спорта в Нижневартовском районе на 2014-2020 годы" на 01.12.2015 г.</t>
  </si>
  <si>
    <t>Исполняющий обязанности начальника отдела</t>
  </si>
  <si>
    <t>Е.В. Большаков</t>
  </si>
  <si>
    <t xml:space="preserve">Исполняющий обязанности          начальника отдела 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</si>
</sst>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</numFmts>
  <fonts count="3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35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left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0" fontId="21" fillId="0" borderId="0" xfId="0" applyFont="1"/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7" fillId="0" borderId="1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12" xfId="2" applyNumberFormat="1" applyFont="1" applyFill="1" applyBorder="1" applyAlignment="1" applyProtection="1">
      <alignment horizontal="right" vertical="top" wrapText="1"/>
    </xf>
    <xf numFmtId="169" fontId="18" fillId="0" borderId="12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left" vertical="top"/>
    </xf>
    <xf numFmtId="0" fontId="19" fillId="0" borderId="8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164" fontId="17" fillId="0" borderId="1" xfId="2" applyNumberFormat="1" applyFont="1" applyFill="1" applyBorder="1" applyAlignment="1" applyProtection="1">
      <alignment horizontal="right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justify" vertical="top"/>
    </xf>
    <xf numFmtId="0" fontId="18" fillId="0" borderId="0" xfId="0" applyFont="1" applyFill="1" applyBorder="1" applyAlignment="1" applyProtection="1"/>
    <xf numFmtId="169" fontId="18" fillId="0" borderId="0" xfId="0" applyNumberFormat="1" applyFont="1" applyFill="1" applyBorder="1" applyAlignment="1" applyProtection="1"/>
    <xf numFmtId="0" fontId="18" fillId="0" borderId="0" xfId="0" applyFont="1" applyFill="1" applyBorder="1" applyAlignment="1" applyProtection="1">
      <alignment horizontal="justify" vertical="top" wrapText="1"/>
    </xf>
    <xf numFmtId="0" fontId="18" fillId="0" borderId="0" xfId="0" applyFont="1" applyFill="1" applyAlignment="1">
      <alignment wrapText="1"/>
    </xf>
    <xf numFmtId="164" fontId="18" fillId="0" borderId="12" xfId="2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169" fontId="18" fillId="0" borderId="0" xfId="0" applyNumberFormat="1" applyFont="1" applyFill="1" applyAlignment="1" applyProtection="1">
      <alignment vertical="center"/>
    </xf>
    <xf numFmtId="164" fontId="17" fillId="0" borderId="1" xfId="0" applyNumberFormat="1" applyFont="1" applyFill="1" applyBorder="1" applyAlignment="1" applyProtection="1">
      <alignment vertical="top" wrapText="1"/>
    </xf>
    <xf numFmtId="164" fontId="18" fillId="0" borderId="1" xfId="0" applyNumberFormat="1" applyFont="1" applyFill="1" applyBorder="1" applyAlignment="1" applyProtection="1">
      <alignment vertical="top" wrapText="1"/>
    </xf>
    <xf numFmtId="0" fontId="17" fillId="0" borderId="1" xfId="0" applyFont="1" applyFill="1" applyBorder="1" applyAlignment="1" applyProtection="1">
      <alignment vertical="top" wrapText="1"/>
    </xf>
    <xf numFmtId="0" fontId="18" fillId="0" borderId="1" xfId="0" applyFont="1" applyFill="1" applyBorder="1" applyAlignment="1" applyProtection="1">
      <alignment vertical="top" wrapText="1"/>
    </xf>
    <xf numFmtId="0" fontId="17" fillId="0" borderId="1" xfId="0" applyFont="1" applyFill="1" applyBorder="1" applyAlignment="1" applyProtection="1">
      <alignment vertical="center" wrapText="1"/>
    </xf>
    <xf numFmtId="164" fontId="18" fillId="0" borderId="1" xfId="0" applyNumberFormat="1" applyFont="1" applyFill="1" applyBorder="1" applyAlignment="1" applyProtection="1">
      <alignment vertical="center" wrapText="1"/>
    </xf>
    <xf numFmtId="164" fontId="18" fillId="0" borderId="1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 applyProtection="1">
      <alignment vertical="center" wrapText="1"/>
    </xf>
    <xf numFmtId="0" fontId="18" fillId="0" borderId="12" xfId="0" applyFont="1" applyFill="1" applyBorder="1" applyAlignment="1" applyProtection="1">
      <alignment vertical="top" wrapText="1"/>
    </xf>
    <xf numFmtId="0" fontId="18" fillId="0" borderId="0" xfId="0" applyFont="1" applyFill="1" applyBorder="1" applyAlignment="1" applyProtection="1">
      <alignment vertical="top" wrapText="1"/>
    </xf>
    <xf numFmtId="0" fontId="18" fillId="0" borderId="0" xfId="0" applyFont="1" applyFill="1" applyBorder="1" applyAlignment="1" applyProtection="1">
      <alignment wrapText="1"/>
    </xf>
    <xf numFmtId="169" fontId="18" fillId="0" borderId="0" xfId="0" applyNumberFormat="1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top" wrapText="1"/>
    </xf>
    <xf numFmtId="0" fontId="18" fillId="0" borderId="0" xfId="0" applyFont="1" applyFill="1" applyAlignment="1" applyProtection="1">
      <alignment vertical="center" wrapText="1"/>
    </xf>
    <xf numFmtId="169" fontId="25" fillId="0" borderId="0" xfId="0" applyNumberFormat="1" applyFont="1" applyFill="1" applyBorder="1" applyAlignment="1" applyProtection="1">
      <alignment horizontal="justify" vertical="top" wrapText="1"/>
    </xf>
    <xf numFmtId="0" fontId="26" fillId="0" borderId="0" xfId="0" applyFont="1"/>
    <xf numFmtId="0" fontId="4" fillId="0" borderId="0" xfId="0" applyFont="1" applyAlignment="1">
      <alignment horizontal="left"/>
    </xf>
    <xf numFmtId="0" fontId="28" fillId="0" borderId="0" xfId="0" applyFont="1" applyAlignment="1">
      <alignment vertical="top" wrapText="1"/>
    </xf>
    <xf numFmtId="0" fontId="30" fillId="0" borderId="0" xfId="0" applyFont="1" applyAlignment="1">
      <alignment vertical="center"/>
    </xf>
    <xf numFmtId="0" fontId="19" fillId="0" borderId="0" xfId="0" applyFont="1" applyFill="1" applyBorder="1" applyAlignment="1" applyProtection="1"/>
    <xf numFmtId="169" fontId="10" fillId="0" borderId="0" xfId="0" applyNumberFormat="1" applyFont="1" applyFill="1" applyBorder="1" applyAlignment="1" applyProtection="1"/>
    <xf numFmtId="169" fontId="19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wrapText="1"/>
    </xf>
    <xf numFmtId="169" fontId="19" fillId="0" borderId="0" xfId="0" applyNumberFormat="1" applyFont="1" applyFill="1" applyBorder="1" applyAlignment="1" applyProtection="1">
      <alignment horizontal="left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 applyAlignment="1" applyProtection="1">
      <alignment wrapText="1"/>
      <protection locked="0"/>
    </xf>
    <xf numFmtId="169" fontId="18" fillId="0" borderId="0" xfId="0" applyNumberFormat="1" applyFont="1" applyFill="1" applyAlignment="1" applyProtection="1">
      <alignment horizontal="right" vertical="center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left" vertical="top" wrapText="1"/>
    </xf>
    <xf numFmtId="164" fontId="17" fillId="0" borderId="1" xfId="0" applyNumberFormat="1" applyFont="1" applyFill="1" applyBorder="1" applyAlignment="1">
      <alignment wrapText="1"/>
    </xf>
    <xf numFmtId="0" fontId="16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 wrapText="1"/>
    </xf>
    <xf numFmtId="3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5" fillId="0" borderId="1" xfId="0" applyFont="1" applyBorder="1" applyAlignment="1">
      <alignment horizontal="left" vertical="top" wrapText="1" justifyLastLine="1"/>
    </xf>
    <xf numFmtId="0" fontId="19" fillId="0" borderId="0" xfId="0" applyFont="1" applyFill="1" applyBorder="1" applyAlignment="1" applyProtection="1">
      <alignment horizontal="left" vertical="top"/>
    </xf>
    <xf numFmtId="169" fontId="10" fillId="0" borderId="0" xfId="0" applyNumberFormat="1" applyFont="1" applyFill="1" applyBorder="1" applyAlignment="1" applyProtection="1">
      <alignment horizontal="left" vertical="top"/>
    </xf>
    <xf numFmtId="169" fontId="19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 wrapText="1"/>
    </xf>
    <xf numFmtId="169" fontId="19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/>
    </xf>
    <xf numFmtId="164" fontId="18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Fill="1" applyAlignment="1" applyProtection="1">
      <alignment horizontal="left" vertical="top"/>
    </xf>
    <xf numFmtId="164" fontId="18" fillId="0" borderId="0" xfId="2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165" fontId="6" fillId="0" borderId="1" xfId="2" applyNumberFormat="1" applyFont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64" fontId="17" fillId="0" borderId="1" xfId="0" applyNumberFormat="1" applyFont="1" applyFill="1" applyBorder="1" applyAlignment="1" applyProtection="1">
      <alignment horizontal="left" vertical="top" wrapText="1"/>
    </xf>
    <xf numFmtId="169" fontId="18" fillId="0" borderId="0" xfId="0" applyNumberFormat="1" applyFont="1" applyFill="1" applyBorder="1" applyAlignment="1" applyProtection="1">
      <alignment horizontal="justify" vertical="top"/>
    </xf>
    <xf numFmtId="0" fontId="18" fillId="0" borderId="0" xfId="0" applyFont="1" applyFill="1" applyAlignment="1">
      <alignment horizontal="left"/>
    </xf>
    <xf numFmtId="3" fontId="6" fillId="0" borderId="1" xfId="0" applyNumberFormat="1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3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170" fontId="6" fillId="0" borderId="1" xfId="2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left" vertical="top" wrapText="1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Alignment="1" applyProtection="1">
      <alignment horizontal="left" vertical="center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horizontal="left"/>
    </xf>
    <xf numFmtId="0" fontId="18" fillId="0" borderId="22" xfId="0" applyFont="1" applyFill="1" applyBorder="1" applyAlignment="1" applyProtection="1">
      <alignment horizontal="center" vertical="center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center" vertical="top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169" fontId="17" fillId="0" borderId="12" xfId="2" applyNumberFormat="1" applyFont="1" applyFill="1" applyBorder="1" applyAlignment="1" applyProtection="1">
      <alignment horizontal="right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7" fillId="0" borderId="0" xfId="0" applyFont="1" applyAlignment="1">
      <alignment horizontal="right" vertical="top" justifyLastLine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right" wrapText="1"/>
    </xf>
    <xf numFmtId="0" fontId="32" fillId="0" borderId="0" xfId="0" applyFont="1" applyAlignment="1">
      <alignment horizontal="right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top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164" fontId="18" fillId="0" borderId="14" xfId="0" applyNumberFormat="1" applyFont="1" applyFill="1" applyBorder="1" applyAlignment="1" applyProtection="1">
      <alignment horizontal="left" vertical="top"/>
    </xf>
    <xf numFmtId="164" fontId="18" fillId="0" borderId="1" xfId="0" applyNumberFormat="1" applyFont="1" applyFill="1" applyBorder="1" applyAlignment="1" applyProtection="1">
      <alignment horizontal="left" vertical="top"/>
    </xf>
    <xf numFmtId="164" fontId="18" fillId="0" borderId="22" xfId="0" applyNumberFormat="1" applyFont="1" applyFill="1" applyBorder="1" applyAlignment="1" applyProtection="1">
      <alignment horizontal="left" vertical="top"/>
    </xf>
    <xf numFmtId="164" fontId="18" fillId="0" borderId="14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22" xfId="0" applyFont="1" applyFill="1" applyBorder="1" applyAlignment="1" applyProtection="1">
      <alignment horizontal="center" vertical="center"/>
    </xf>
    <xf numFmtId="49" fontId="18" fillId="0" borderId="14" xfId="0" applyNumberFormat="1" applyFont="1" applyFill="1" applyBorder="1" applyAlignment="1" applyProtection="1">
      <alignment horizontal="center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4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top" wrapText="1"/>
    </xf>
    <xf numFmtId="0" fontId="18" fillId="0" borderId="22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 wrapText="1"/>
    </xf>
    <xf numFmtId="0" fontId="18" fillId="0" borderId="0" xfId="0" applyFont="1" applyFill="1" applyAlignment="1" applyProtection="1">
      <alignment horizontal="center" vertical="top" wrapText="1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164" fontId="18" fillId="0" borderId="20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center" vertical="top" wrapText="1"/>
    </xf>
    <xf numFmtId="0" fontId="18" fillId="0" borderId="21" xfId="0" applyFont="1" applyFill="1" applyBorder="1" applyAlignment="1" applyProtection="1">
      <alignment horizontal="center" vertical="center" wrapText="1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left" vertical="top" wrapText="1"/>
    </xf>
    <xf numFmtId="164" fontId="18" fillId="0" borderId="12" xfId="0" applyNumberFormat="1" applyFont="1" applyFill="1" applyBorder="1" applyAlignment="1" applyProtection="1">
      <alignment horizontal="left" vertical="top" wrapText="1"/>
    </xf>
    <xf numFmtId="0" fontId="18" fillId="0" borderId="18" xfId="0" applyFont="1" applyFill="1" applyBorder="1" applyAlignment="1" applyProtection="1">
      <alignment horizontal="center" vertical="top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14" xfId="0" applyFont="1" applyFill="1" applyBorder="1" applyAlignment="1" applyProtection="1">
      <alignment horizontal="center" vertical="center"/>
    </xf>
    <xf numFmtId="49" fontId="18" fillId="0" borderId="22" xfId="0" applyNumberFormat="1" applyFont="1" applyFill="1" applyBorder="1" applyAlignment="1" applyProtection="1">
      <alignment horizontal="center" vertical="top" wrapText="1"/>
    </xf>
    <xf numFmtId="0" fontId="34" fillId="0" borderId="1" xfId="0" applyFont="1" applyBorder="1" applyAlignment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/>
    </xf>
    <xf numFmtId="0" fontId="17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16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19" fillId="0" borderId="0" xfId="0" applyFont="1" applyFill="1" applyBorder="1" applyAlignment="1" applyProtection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3300"/>
      <color rgb="FFFFCCFF"/>
      <color rgb="FFCCFFCC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42" t="s">
        <v>39</v>
      </c>
      <c r="B1" s="243"/>
      <c r="C1" s="244" t="s">
        <v>40</v>
      </c>
      <c r="D1" s="236" t="s">
        <v>45</v>
      </c>
      <c r="E1" s="237"/>
      <c r="F1" s="238"/>
      <c r="G1" s="236" t="s">
        <v>17</v>
      </c>
      <c r="H1" s="237"/>
      <c r="I1" s="238"/>
      <c r="J1" s="236" t="s">
        <v>18</v>
      </c>
      <c r="K1" s="237"/>
      <c r="L1" s="238"/>
      <c r="M1" s="236" t="s">
        <v>22</v>
      </c>
      <c r="N1" s="237"/>
      <c r="O1" s="238"/>
      <c r="P1" s="239" t="s">
        <v>23</v>
      </c>
      <c r="Q1" s="240"/>
      <c r="R1" s="236" t="s">
        <v>24</v>
      </c>
      <c r="S1" s="237"/>
      <c r="T1" s="238"/>
      <c r="U1" s="236" t="s">
        <v>25</v>
      </c>
      <c r="V1" s="237"/>
      <c r="W1" s="238"/>
      <c r="X1" s="239" t="s">
        <v>26</v>
      </c>
      <c r="Y1" s="241"/>
      <c r="Z1" s="240"/>
      <c r="AA1" s="239" t="s">
        <v>27</v>
      </c>
      <c r="AB1" s="240"/>
      <c r="AC1" s="236" t="s">
        <v>28</v>
      </c>
      <c r="AD1" s="237"/>
      <c r="AE1" s="238"/>
      <c r="AF1" s="236" t="s">
        <v>29</v>
      </c>
      <c r="AG1" s="237"/>
      <c r="AH1" s="238"/>
      <c r="AI1" s="236" t="s">
        <v>30</v>
      </c>
      <c r="AJ1" s="237"/>
      <c r="AK1" s="238"/>
      <c r="AL1" s="239" t="s">
        <v>31</v>
      </c>
      <c r="AM1" s="240"/>
      <c r="AN1" s="236" t="s">
        <v>32</v>
      </c>
      <c r="AO1" s="237"/>
      <c r="AP1" s="238"/>
      <c r="AQ1" s="236" t="s">
        <v>33</v>
      </c>
      <c r="AR1" s="237"/>
      <c r="AS1" s="238"/>
      <c r="AT1" s="236" t="s">
        <v>34</v>
      </c>
      <c r="AU1" s="237"/>
      <c r="AV1" s="238"/>
    </row>
    <row r="2" spans="1:48" ht="39" customHeight="1">
      <c r="A2" s="243"/>
      <c r="B2" s="243"/>
      <c r="C2" s="244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44" t="s">
        <v>83</v>
      </c>
      <c r="B3" s="244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44"/>
      <c r="B4" s="244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44"/>
      <c r="B5" s="244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44"/>
      <c r="B6" s="244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44"/>
      <c r="B7" s="244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44"/>
      <c r="B8" s="244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44"/>
      <c r="B9" s="244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45" t="s">
        <v>58</v>
      </c>
      <c r="B1" s="245"/>
      <c r="C1" s="245"/>
      <c r="D1" s="245"/>
      <c r="E1" s="245"/>
    </row>
    <row r="2" spans="1:5">
      <c r="A2" s="12"/>
      <c r="B2" s="12"/>
      <c r="C2" s="12"/>
      <c r="D2" s="12"/>
      <c r="E2" s="12"/>
    </row>
    <row r="3" spans="1:5">
      <c r="A3" s="246" t="s">
        <v>130</v>
      </c>
      <c r="B3" s="246"/>
      <c r="C3" s="246"/>
      <c r="D3" s="246"/>
      <c r="E3" s="246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247" t="s">
        <v>79</v>
      </c>
      <c r="B26" s="247"/>
      <c r="C26" s="247"/>
      <c r="D26" s="247"/>
      <c r="E26" s="247"/>
    </row>
    <row r="27" spans="1:5">
      <c r="A27" s="28"/>
      <c r="B27" s="28"/>
      <c r="C27" s="28"/>
      <c r="D27" s="28"/>
      <c r="E27" s="28"/>
    </row>
    <row r="28" spans="1:5">
      <c r="A28" s="247" t="s">
        <v>80</v>
      </c>
      <c r="B28" s="247"/>
      <c r="C28" s="247"/>
      <c r="D28" s="247"/>
      <c r="E28" s="247"/>
    </row>
    <row r="29" spans="1:5">
      <c r="A29" s="247"/>
      <c r="B29" s="247"/>
      <c r="C29" s="247"/>
      <c r="D29" s="247"/>
      <c r="E29" s="24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/>
  <cols>
    <col min="1" max="1" width="4.5703125" style="45" customWidth="1"/>
    <col min="2" max="2" width="42.5703125" style="45" customWidth="1"/>
    <col min="3" max="3" width="6.85546875" style="45" customWidth="1"/>
    <col min="4" max="15" width="9.5703125" style="45" customWidth="1"/>
    <col min="16" max="17" width="10.5703125" style="45" customWidth="1"/>
    <col min="18" max="29" width="0" style="46" hidden="1" customWidth="1"/>
    <col min="30" max="16384" width="9.140625" style="46"/>
  </cols>
  <sheetData>
    <row r="1" spans="1:256">
      <c r="Q1" s="35" t="s">
        <v>51</v>
      </c>
    </row>
    <row r="2" spans="1:256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>
      <c r="A3" s="38" t="s">
        <v>0</v>
      </c>
      <c r="B3" s="270" t="s">
        <v>46</v>
      </c>
      <c r="C3" s="270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>
      <c r="A5" s="258" t="s">
        <v>1</v>
      </c>
      <c r="B5" s="253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>
      <c r="A6" s="258"/>
      <c r="B6" s="253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>
      <c r="A7" s="258"/>
      <c r="B7" s="253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>
      <c r="A8" s="258" t="s">
        <v>3</v>
      </c>
      <c r="B8" s="253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271" t="s">
        <v>205</v>
      </c>
      <c r="N8" s="272"/>
      <c r="O8" s="273"/>
      <c r="P8" s="57"/>
      <c r="Q8" s="57"/>
    </row>
    <row r="9" spans="1:256" ht="33.75" customHeight="1">
      <c r="A9" s="258"/>
      <c r="B9" s="253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>
      <c r="A10" s="258" t="s">
        <v>4</v>
      </c>
      <c r="B10" s="253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>
      <c r="A11" s="258"/>
      <c r="B11" s="253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>
      <c r="A12" s="258" t="s">
        <v>5</v>
      </c>
      <c r="B12" s="253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>
      <c r="A13" s="258"/>
      <c r="B13" s="253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>
      <c r="A14" s="258" t="s">
        <v>9</v>
      </c>
      <c r="B14" s="253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>
      <c r="A15" s="258"/>
      <c r="B15" s="253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254"/>
      <c r="AJ16" s="254"/>
      <c r="AK16" s="254"/>
      <c r="AZ16" s="254"/>
      <c r="BA16" s="254"/>
      <c r="BB16" s="254"/>
      <c r="BQ16" s="254"/>
      <c r="BR16" s="254"/>
      <c r="BS16" s="254"/>
      <c r="CH16" s="254"/>
      <c r="CI16" s="254"/>
      <c r="CJ16" s="254"/>
      <c r="CY16" s="254"/>
      <c r="CZ16" s="254"/>
      <c r="DA16" s="254"/>
      <c r="DP16" s="254"/>
      <c r="DQ16" s="254"/>
      <c r="DR16" s="254"/>
      <c r="EG16" s="254"/>
      <c r="EH16" s="254"/>
      <c r="EI16" s="254"/>
      <c r="EX16" s="254"/>
      <c r="EY16" s="254"/>
      <c r="EZ16" s="254"/>
      <c r="FO16" s="254"/>
      <c r="FP16" s="254"/>
      <c r="FQ16" s="254"/>
      <c r="GF16" s="254"/>
      <c r="GG16" s="254"/>
      <c r="GH16" s="254"/>
      <c r="GW16" s="254"/>
      <c r="GX16" s="254"/>
      <c r="GY16" s="254"/>
      <c r="HN16" s="254"/>
      <c r="HO16" s="254"/>
      <c r="HP16" s="254"/>
      <c r="IE16" s="254"/>
      <c r="IF16" s="254"/>
      <c r="IG16" s="254"/>
      <c r="IV16" s="254"/>
    </row>
    <row r="17" spans="1:17" ht="320.25" customHeight="1">
      <c r="A17" s="258" t="s">
        <v>6</v>
      </c>
      <c r="B17" s="253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50000000000003" customHeight="1">
      <c r="A18" s="258"/>
      <c r="B18" s="253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>
      <c r="A19" s="258" t="s">
        <v>7</v>
      </c>
      <c r="B19" s="253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50000000000003" customHeight="1">
      <c r="A20" s="258"/>
      <c r="B20" s="253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>
      <c r="A21" s="258" t="s">
        <v>8</v>
      </c>
      <c r="B21" s="253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>
      <c r="A22" s="258"/>
      <c r="B22" s="253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>
      <c r="A23" s="263" t="s">
        <v>14</v>
      </c>
      <c r="B23" s="259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50000000000003" customHeight="1">
      <c r="A24" s="264"/>
      <c r="B24" s="259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>
      <c r="A25" s="262" t="s">
        <v>15</v>
      </c>
      <c r="B25" s="259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50000000000003" customHeight="1">
      <c r="A26" s="262"/>
      <c r="B26" s="259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50000000000003" customHeight="1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>
      <c r="A31" s="258" t="s">
        <v>94</v>
      </c>
      <c r="B31" s="253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>
      <c r="A32" s="258"/>
      <c r="B32" s="253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>
      <c r="A34" s="258" t="s">
        <v>96</v>
      </c>
      <c r="B34" s="253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>
      <c r="A35" s="258"/>
      <c r="B35" s="253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50000000000003" customHeight="1">
      <c r="A36" s="267" t="s">
        <v>98</v>
      </c>
      <c r="B36" s="260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50000000000003" customHeight="1">
      <c r="A37" s="268"/>
      <c r="B37" s="261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>
      <c r="A39" s="258" t="s">
        <v>100</v>
      </c>
      <c r="B39" s="253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255" t="s">
        <v>247</v>
      </c>
      <c r="I39" s="256"/>
      <c r="J39" s="256"/>
      <c r="K39" s="256"/>
      <c r="L39" s="256"/>
      <c r="M39" s="256"/>
      <c r="N39" s="256"/>
      <c r="O39" s="257"/>
      <c r="P39" s="56" t="s">
        <v>189</v>
      </c>
      <c r="Q39" s="57"/>
    </row>
    <row r="40" spans="1:17" ht="39.950000000000003" customHeight="1">
      <c r="A40" s="258" t="s">
        <v>10</v>
      </c>
      <c r="B40" s="253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>
      <c r="A41" s="258" t="s">
        <v>101</v>
      </c>
      <c r="B41" s="253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50000000000003" customHeight="1">
      <c r="A42" s="258"/>
      <c r="B42" s="253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>
      <c r="A43" s="258" t="s">
        <v>103</v>
      </c>
      <c r="B43" s="253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250" t="s">
        <v>192</v>
      </c>
      <c r="H43" s="251"/>
      <c r="I43" s="251"/>
      <c r="J43" s="251"/>
      <c r="K43" s="251"/>
      <c r="L43" s="251"/>
      <c r="M43" s="251"/>
      <c r="N43" s="251"/>
      <c r="O43" s="252"/>
      <c r="P43" s="57"/>
      <c r="Q43" s="57"/>
    </row>
    <row r="44" spans="1:17" ht="39.950000000000003" customHeight="1">
      <c r="A44" s="258"/>
      <c r="B44" s="253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>
      <c r="A45" s="258" t="s">
        <v>105</v>
      </c>
      <c r="B45" s="253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50000000000003" customHeight="1">
      <c r="A46" s="258" t="s">
        <v>12</v>
      </c>
      <c r="B46" s="253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50000000000003" customHeight="1">
      <c r="A47" s="265" t="s">
        <v>108</v>
      </c>
      <c r="B47" s="260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50000000000003" customHeight="1">
      <c r="A48" s="266"/>
      <c r="B48" s="261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>
      <c r="A49" s="265" t="s">
        <v>109</v>
      </c>
      <c r="B49" s="260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50000000000003" customHeight="1">
      <c r="A50" s="266"/>
      <c r="B50" s="261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>
      <c r="A51" s="258" t="s">
        <v>111</v>
      </c>
      <c r="B51" s="253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50000000000003" customHeight="1">
      <c r="A52" s="258"/>
      <c r="B52" s="253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>
      <c r="A53" s="258" t="s">
        <v>114</v>
      </c>
      <c r="B53" s="253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>
      <c r="A54" s="258"/>
      <c r="B54" s="253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>
      <c r="A55" s="258" t="s">
        <v>115</v>
      </c>
      <c r="B55" s="253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>
      <c r="A56" s="258"/>
      <c r="B56" s="253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>
      <c r="A57" s="258" t="s">
        <v>117</v>
      </c>
      <c r="B57" s="253" t="s">
        <v>118</v>
      </c>
      <c r="C57" s="54" t="s">
        <v>20</v>
      </c>
      <c r="D57" s="94" t="s">
        <v>235</v>
      </c>
      <c r="E57" s="93"/>
      <c r="F57" s="93" t="s">
        <v>236</v>
      </c>
      <c r="G57" s="274" t="s">
        <v>233</v>
      </c>
      <c r="H57" s="274"/>
      <c r="I57" s="93" t="s">
        <v>237</v>
      </c>
      <c r="J57" s="93" t="s">
        <v>238</v>
      </c>
      <c r="K57" s="271" t="s">
        <v>239</v>
      </c>
      <c r="L57" s="272"/>
      <c r="M57" s="272"/>
      <c r="N57" s="272"/>
      <c r="O57" s="273"/>
      <c r="P57" s="89" t="s">
        <v>199</v>
      </c>
      <c r="Q57" s="57"/>
    </row>
    <row r="58" spans="1:17" ht="39.950000000000003" customHeight="1">
      <c r="A58" s="258"/>
      <c r="B58" s="253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>
      <c r="A59" s="263" t="s">
        <v>120</v>
      </c>
      <c r="B59" s="263" t="s">
        <v>119</v>
      </c>
      <c r="C59" s="263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>
      <c r="A60" s="269"/>
      <c r="B60" s="269"/>
      <c r="C60" s="269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>
      <c r="A61" s="269"/>
      <c r="B61" s="269"/>
      <c r="C61" s="264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50000000000003" customHeight="1">
      <c r="A62" s="264"/>
      <c r="B62" s="264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50000000000003" customHeight="1">
      <c r="A63" s="258" t="s">
        <v>121</v>
      </c>
      <c r="B63" s="253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50000000000003" customHeight="1">
      <c r="A64" s="258"/>
      <c r="B64" s="253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>
      <c r="A65" s="262" t="s">
        <v>123</v>
      </c>
      <c r="B65" s="259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50000000000003" customHeight="1">
      <c r="A66" s="262"/>
      <c r="B66" s="259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50000000000003" customHeight="1">
      <c r="A67" s="258" t="s">
        <v>125</v>
      </c>
      <c r="B67" s="253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50000000000003" customHeight="1">
      <c r="A68" s="258"/>
      <c r="B68" s="253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>
      <c r="A69" s="265" t="s">
        <v>127</v>
      </c>
      <c r="B69" s="260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50000000000003" customHeight="1">
      <c r="A70" s="266"/>
      <c r="B70" s="261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>
      <c r="B73" s="248" t="s">
        <v>255</v>
      </c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</row>
    <row r="74" spans="1:20" ht="15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5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5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5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5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>
      <c r="B79" s="249" t="s">
        <v>216</v>
      </c>
      <c r="C79" s="249"/>
      <c r="D79" s="249"/>
      <c r="E79" s="249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50"/>
  <sheetViews>
    <sheetView tabSelected="1" topLeftCell="A13" workbookViewId="0">
      <selection activeCell="A27" sqref="A27:XFD27"/>
    </sheetView>
  </sheetViews>
  <sheetFormatPr defaultRowHeight="15"/>
  <cols>
    <col min="1" max="16384" width="9.140625" style="164"/>
  </cols>
  <sheetData>
    <row r="1" spans="1:14">
      <c r="A1" s="12"/>
      <c r="B1" s="12"/>
      <c r="C1" s="12"/>
      <c r="D1" s="12"/>
      <c r="E1" s="12"/>
      <c r="F1" s="276" t="s">
        <v>355</v>
      </c>
      <c r="G1" s="276"/>
      <c r="H1" s="276"/>
      <c r="I1" s="276"/>
      <c r="J1" s="276"/>
    </row>
    <row r="2" spans="1:14" ht="15.75">
      <c r="A2" s="12"/>
      <c r="B2" s="12"/>
      <c r="C2" s="12"/>
      <c r="D2" s="12"/>
      <c r="E2" s="277" t="s">
        <v>363</v>
      </c>
      <c r="F2" s="277"/>
      <c r="G2" s="277"/>
      <c r="H2" s="277"/>
      <c r="I2" s="277"/>
      <c r="J2" s="277"/>
    </row>
    <row r="3" spans="1:14" ht="15.75">
      <c r="A3" s="12"/>
      <c r="B3" s="12"/>
      <c r="C3" s="12"/>
      <c r="D3" s="12"/>
      <c r="E3" s="278" t="s">
        <v>364</v>
      </c>
      <c r="F3" s="278"/>
      <c r="G3" s="278"/>
      <c r="H3" s="278"/>
      <c r="I3" s="278"/>
      <c r="J3" s="278"/>
    </row>
    <row r="4" spans="1:14" ht="15.75" customHeight="1">
      <c r="A4" s="12"/>
      <c r="B4" s="12"/>
      <c r="C4" s="12"/>
      <c r="D4" s="12"/>
      <c r="E4" s="279" t="s">
        <v>365</v>
      </c>
      <c r="F4" s="279"/>
      <c r="G4" s="279"/>
      <c r="H4" s="279"/>
      <c r="I4" s="279"/>
      <c r="J4" s="279"/>
    </row>
    <row r="5" spans="1:14" ht="15.75">
      <c r="A5" s="12"/>
      <c r="B5" s="12"/>
      <c r="C5" s="12"/>
      <c r="D5" s="12"/>
      <c r="E5" s="165"/>
      <c r="F5" s="280"/>
      <c r="G5" s="280"/>
      <c r="H5" s="280"/>
      <c r="I5" s="280"/>
      <c r="J5" s="280"/>
      <c r="K5" s="12"/>
      <c r="L5" s="12"/>
      <c r="M5" s="12"/>
      <c r="N5" s="12"/>
    </row>
    <row r="6" spans="1:14">
      <c r="A6" s="12"/>
      <c r="B6" s="12"/>
      <c r="C6" s="12"/>
      <c r="D6" s="12"/>
      <c r="E6" s="12"/>
      <c r="F6" s="12"/>
      <c r="K6" s="12"/>
      <c r="L6" s="12"/>
      <c r="M6" s="12"/>
      <c r="N6" s="12"/>
    </row>
    <row r="7" spans="1:14" ht="15.75">
      <c r="K7" s="166"/>
      <c r="L7" s="166"/>
      <c r="M7" s="12"/>
      <c r="N7" s="12"/>
    </row>
    <row r="8" spans="1:14">
      <c r="K8" s="12"/>
      <c r="L8" s="12"/>
      <c r="M8" s="12"/>
      <c r="N8" s="12"/>
    </row>
    <row r="9" spans="1:14">
      <c r="K9" s="12"/>
      <c r="L9" s="12"/>
      <c r="M9" s="12"/>
      <c r="N9" s="12"/>
    </row>
    <row r="10" spans="1:14">
      <c r="K10" s="12"/>
      <c r="L10" s="12"/>
      <c r="M10" s="12"/>
      <c r="N10" s="12"/>
    </row>
    <row r="11" spans="1:14">
      <c r="K11" s="12"/>
      <c r="L11" s="12"/>
      <c r="M11" s="12"/>
      <c r="N11" s="12"/>
    </row>
    <row r="12" spans="1:14">
      <c r="A12" s="12"/>
      <c r="B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27.75" customHeight="1">
      <c r="A13" s="275" t="s">
        <v>356</v>
      </c>
      <c r="B13" s="275"/>
      <c r="C13" s="275"/>
      <c r="D13" s="275"/>
      <c r="E13" s="275"/>
      <c r="F13" s="275"/>
      <c r="G13" s="275"/>
      <c r="H13" s="275"/>
      <c r="I13" s="275"/>
      <c r="J13" s="275"/>
      <c r="K13" s="12"/>
      <c r="L13" s="12"/>
      <c r="M13" s="12"/>
      <c r="N13" s="12"/>
    </row>
    <row r="14" spans="1:14" ht="15" customHeight="1">
      <c r="A14" s="282" t="s">
        <v>357</v>
      </c>
      <c r="B14" s="282"/>
      <c r="C14" s="282"/>
      <c r="D14" s="282"/>
      <c r="E14" s="282"/>
      <c r="F14" s="282"/>
      <c r="G14" s="282"/>
      <c r="H14" s="282"/>
      <c r="I14" s="282"/>
      <c r="J14" s="282"/>
      <c r="K14" s="12"/>
      <c r="L14" s="12"/>
      <c r="M14" s="12"/>
      <c r="N14" s="12"/>
    </row>
    <row r="15" spans="1:14" ht="18.75" customHeight="1">
      <c r="A15" s="283" t="s">
        <v>358</v>
      </c>
      <c r="B15" s="283"/>
      <c r="C15" s="283"/>
      <c r="D15" s="283"/>
      <c r="E15" s="283"/>
      <c r="F15" s="283"/>
      <c r="G15" s="283"/>
      <c r="H15" s="283"/>
      <c r="I15" s="283"/>
      <c r="J15" s="283"/>
      <c r="K15" s="12"/>
      <c r="L15" s="12"/>
      <c r="M15" s="12"/>
      <c r="N15" s="12"/>
    </row>
    <row r="16" spans="1:14" ht="15" customHeight="1">
      <c r="A16" s="284" t="s">
        <v>388</v>
      </c>
      <c r="B16" s="284"/>
      <c r="C16" s="284"/>
      <c r="D16" s="284"/>
      <c r="E16" s="284"/>
      <c r="F16" s="284"/>
      <c r="G16" s="284"/>
      <c r="H16" s="284"/>
      <c r="I16" s="284"/>
      <c r="J16" s="284"/>
      <c r="K16" s="12"/>
      <c r="L16" s="12"/>
      <c r="M16" s="12"/>
      <c r="N16" s="12"/>
    </row>
    <row r="17" spans="1:14">
      <c r="A17" s="284"/>
      <c r="B17" s="284"/>
      <c r="C17" s="284"/>
      <c r="D17" s="284"/>
      <c r="E17" s="284"/>
      <c r="F17" s="284"/>
      <c r="G17" s="284"/>
      <c r="H17" s="284"/>
      <c r="I17" s="284"/>
      <c r="J17" s="284"/>
      <c r="K17" s="12"/>
      <c r="L17" s="12"/>
      <c r="M17" s="12"/>
      <c r="N17" s="12"/>
    </row>
    <row r="18" spans="1:14">
      <c r="A18" s="284"/>
      <c r="B18" s="284"/>
      <c r="C18" s="284"/>
      <c r="D18" s="284"/>
      <c r="E18" s="284"/>
      <c r="F18" s="284"/>
      <c r="G18" s="284"/>
      <c r="H18" s="284"/>
      <c r="I18" s="284"/>
      <c r="J18" s="284"/>
      <c r="K18" s="12"/>
      <c r="L18" s="12"/>
      <c r="M18" s="12"/>
      <c r="N18" s="12"/>
    </row>
    <row r="19" spans="1:14">
      <c r="A19" s="285" t="s">
        <v>360</v>
      </c>
      <c r="B19" s="285"/>
      <c r="C19" s="285"/>
      <c r="D19" s="285"/>
      <c r="E19" s="285"/>
      <c r="F19" s="285"/>
      <c r="G19" s="285"/>
      <c r="H19" s="285"/>
      <c r="I19" s="285"/>
      <c r="J19" s="285"/>
      <c r="K19" s="12"/>
      <c r="L19" s="12"/>
      <c r="M19" s="12"/>
      <c r="N19" s="12"/>
    </row>
    <row r="20" spans="1:14">
      <c r="A20" s="12"/>
      <c r="J20" s="12"/>
      <c r="K20" s="12"/>
      <c r="L20" s="12"/>
      <c r="M20" s="12"/>
      <c r="N20" s="12"/>
    </row>
    <row r="21" spans="1:14">
      <c r="A21" s="12"/>
      <c r="J21" s="12"/>
      <c r="K21" s="12"/>
      <c r="L21" s="12"/>
      <c r="M21" s="12"/>
      <c r="N21" s="12"/>
    </row>
    <row r="22" spans="1:14" ht="27.75" customHeight="1">
      <c r="A22" s="12"/>
      <c r="G22" s="286" t="s">
        <v>391</v>
      </c>
      <c r="H22" s="286"/>
      <c r="I22" s="286"/>
      <c r="J22" s="286"/>
      <c r="K22" s="12"/>
      <c r="L22" s="12"/>
      <c r="M22" s="12"/>
      <c r="N22" s="12"/>
    </row>
    <row r="23" spans="1:14">
      <c r="A23" s="12"/>
      <c r="G23" s="287" t="s">
        <v>390</v>
      </c>
      <c r="H23" s="287"/>
      <c r="I23" s="287"/>
      <c r="J23" s="287"/>
      <c r="K23" s="12"/>
      <c r="L23" s="12"/>
      <c r="M23" s="12"/>
      <c r="N23" s="12"/>
    </row>
    <row r="24" spans="1:14">
      <c r="A24" s="12"/>
      <c r="G24" s="281" t="s">
        <v>362</v>
      </c>
      <c r="H24" s="281"/>
      <c r="I24" s="281"/>
      <c r="J24" s="281"/>
      <c r="K24" s="12"/>
      <c r="L24" s="12"/>
      <c r="M24" s="12"/>
      <c r="N24" s="12"/>
    </row>
    <row r="25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38" spans="5:8" ht="15.75">
      <c r="E38" s="279"/>
      <c r="F38" s="279"/>
      <c r="G38" s="279"/>
      <c r="H38" s="279"/>
    </row>
    <row r="50" spans="1:14" ht="18.75">
      <c r="A50" s="282">
        <v>2015</v>
      </c>
      <c r="B50" s="282"/>
      <c r="C50" s="282"/>
      <c r="D50" s="282"/>
      <c r="E50" s="282"/>
      <c r="F50" s="282"/>
      <c r="G50" s="282"/>
      <c r="H50" s="282"/>
      <c r="I50" s="282"/>
      <c r="J50" s="282"/>
      <c r="K50" s="167"/>
      <c r="L50" s="167"/>
      <c r="M50" s="167"/>
      <c r="N50" s="167"/>
    </row>
  </sheetData>
  <mergeCells count="15">
    <mergeCell ref="G24:J24"/>
    <mergeCell ref="E38:H38"/>
    <mergeCell ref="A50:J50"/>
    <mergeCell ref="A14:J14"/>
    <mergeCell ref="A15:J15"/>
    <mergeCell ref="A16:J18"/>
    <mergeCell ref="A19:J19"/>
    <mergeCell ref="G22:J22"/>
    <mergeCell ref="G23:J23"/>
    <mergeCell ref="A13:J13"/>
    <mergeCell ref="F1:J1"/>
    <mergeCell ref="E2:J2"/>
    <mergeCell ref="E3:J3"/>
    <mergeCell ref="E4:J4"/>
    <mergeCell ref="F5:J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B161"/>
  <sheetViews>
    <sheetView view="pageBreakPreview" zoomScale="25" zoomScaleNormal="55" zoomScaleSheetLayoutView="25" workbookViewId="0">
      <selection activeCell="Q79" sqref="Q79"/>
    </sheetView>
  </sheetViews>
  <sheetFormatPr defaultColWidth="9.140625" defaultRowHeight="15.75"/>
  <cols>
    <col min="1" max="1" width="5.85546875" style="100" customWidth="1"/>
    <col min="2" max="2" width="23.42578125" style="161" customWidth="1"/>
    <col min="3" max="3" width="50.28515625" style="100" hidden="1" customWidth="1"/>
    <col min="4" max="4" width="19.85546875" style="162" customWidth="1"/>
    <col min="5" max="6" width="14.5703125" style="101" customWidth="1"/>
    <col min="7" max="7" width="9.42578125" style="101" customWidth="1"/>
    <col min="8" max="9" width="11.28515625" style="100" bestFit="1" customWidth="1"/>
    <col min="10" max="10" width="9.42578125" style="100" customWidth="1"/>
    <col min="11" max="12" width="12.5703125" style="100" bestFit="1" customWidth="1"/>
    <col min="13" max="13" width="9.42578125" style="100" bestFit="1" customWidth="1"/>
    <col min="14" max="15" width="12.5703125" style="100" bestFit="1" customWidth="1"/>
    <col min="16" max="16" width="9.42578125" style="100" bestFit="1" customWidth="1"/>
    <col min="17" max="18" width="12.5703125" style="100" bestFit="1" customWidth="1"/>
    <col min="19" max="19" width="9.42578125" style="100" bestFit="1" customWidth="1"/>
    <col min="20" max="21" width="12.5703125" style="100" bestFit="1" customWidth="1"/>
    <col min="22" max="22" width="9.42578125" style="100" bestFit="1" customWidth="1"/>
    <col min="23" max="24" width="12.5703125" style="100" bestFit="1" customWidth="1"/>
    <col min="25" max="25" width="9.42578125" style="100" bestFit="1" customWidth="1"/>
    <col min="26" max="27" width="12.5703125" style="100" bestFit="1" customWidth="1"/>
    <col min="28" max="28" width="9.42578125" style="100" bestFit="1" customWidth="1"/>
    <col min="29" max="29" width="6.42578125" style="100" hidden="1" customWidth="1"/>
    <col min="30" max="30" width="5.140625" style="100" hidden="1" customWidth="1"/>
    <col min="31" max="32" width="11.28515625" style="100" bestFit="1" customWidth="1"/>
    <col min="33" max="33" width="9.42578125" style="100" bestFit="1" customWidth="1"/>
    <col min="34" max="34" width="6.42578125" style="100" hidden="1" customWidth="1"/>
    <col min="35" max="35" width="5.140625" style="100" hidden="1" customWidth="1"/>
    <col min="36" max="37" width="12.5703125" style="100" bestFit="1" customWidth="1"/>
    <col min="38" max="38" width="9.42578125" style="100" bestFit="1" customWidth="1"/>
    <col min="39" max="39" width="6.42578125" style="100" hidden="1" customWidth="1"/>
    <col min="40" max="40" width="4.28515625" style="100" hidden="1" customWidth="1"/>
    <col min="41" max="42" width="12.5703125" style="100" bestFit="1" customWidth="1"/>
    <col min="43" max="43" width="9.42578125" style="100" bestFit="1" customWidth="1"/>
    <col min="44" max="44" width="6.42578125" style="100" hidden="1" customWidth="1"/>
    <col min="45" max="45" width="5.140625" style="100" hidden="1" customWidth="1"/>
    <col min="46" max="47" width="12.5703125" style="100" bestFit="1" customWidth="1"/>
    <col min="48" max="48" width="9.42578125" style="100" bestFit="1" customWidth="1"/>
    <col min="49" max="49" width="6.42578125" style="100" hidden="1" customWidth="1"/>
    <col min="50" max="50" width="5.140625" style="100" hidden="1" customWidth="1"/>
    <col min="51" max="51" width="12.5703125" style="100" hidden="1" customWidth="1"/>
    <col min="52" max="52" width="6.42578125" style="100" hidden="1" customWidth="1"/>
    <col min="53" max="53" width="5.140625" style="100" hidden="1" customWidth="1"/>
    <col min="54" max="54" width="15.7109375" style="96" customWidth="1"/>
    <col min="55" max="16384" width="9.140625" style="96"/>
  </cols>
  <sheetData>
    <row r="1" spans="1:54">
      <c r="A1" s="313" t="s">
        <v>284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</row>
    <row r="2" spans="1:54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</row>
    <row r="3" spans="1:54">
      <c r="A3" s="315" t="s">
        <v>289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</row>
    <row r="4" spans="1:54" ht="16.5" thickBot="1">
      <c r="A4" s="316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232"/>
      <c r="AQ4" s="232"/>
      <c r="AR4" s="232"/>
      <c r="AS4" s="232"/>
      <c r="AT4" s="96"/>
      <c r="AU4" s="96"/>
      <c r="AV4" s="96"/>
      <c r="AW4" s="96"/>
      <c r="AX4" s="96"/>
      <c r="AY4" s="96"/>
      <c r="AZ4" s="96"/>
      <c r="BA4" s="96"/>
      <c r="BB4" s="136" t="s">
        <v>261</v>
      </c>
    </row>
    <row r="5" spans="1:54">
      <c r="A5" s="317" t="s">
        <v>0</v>
      </c>
      <c r="B5" s="319" t="s">
        <v>277</v>
      </c>
      <c r="C5" s="319" t="s">
        <v>264</v>
      </c>
      <c r="D5" s="319" t="s">
        <v>40</v>
      </c>
      <c r="E5" s="319" t="s">
        <v>259</v>
      </c>
      <c r="F5" s="319"/>
      <c r="G5" s="319"/>
      <c r="H5" s="321" t="s">
        <v>256</v>
      </c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2" t="s">
        <v>292</v>
      </c>
    </row>
    <row r="6" spans="1:54">
      <c r="A6" s="318"/>
      <c r="B6" s="320"/>
      <c r="C6" s="320"/>
      <c r="D6" s="320"/>
      <c r="E6" s="320" t="s">
        <v>334</v>
      </c>
      <c r="F6" s="320" t="s">
        <v>266</v>
      </c>
      <c r="G6" s="323" t="s">
        <v>19</v>
      </c>
      <c r="H6" s="307" t="s">
        <v>17</v>
      </c>
      <c r="I6" s="307"/>
      <c r="J6" s="307"/>
      <c r="K6" s="307" t="s">
        <v>18</v>
      </c>
      <c r="L6" s="307"/>
      <c r="M6" s="307"/>
      <c r="N6" s="307" t="s">
        <v>22</v>
      </c>
      <c r="O6" s="307"/>
      <c r="P6" s="307"/>
      <c r="Q6" s="307" t="s">
        <v>24</v>
      </c>
      <c r="R6" s="307"/>
      <c r="S6" s="307"/>
      <c r="T6" s="307" t="s">
        <v>25</v>
      </c>
      <c r="U6" s="307"/>
      <c r="V6" s="307"/>
      <c r="W6" s="307" t="s">
        <v>26</v>
      </c>
      <c r="X6" s="307"/>
      <c r="Y6" s="307"/>
      <c r="Z6" s="307" t="s">
        <v>28</v>
      </c>
      <c r="AA6" s="307"/>
      <c r="AB6" s="307"/>
      <c r="AC6" s="312"/>
      <c r="AD6" s="312"/>
      <c r="AE6" s="307" t="s">
        <v>29</v>
      </c>
      <c r="AF6" s="307"/>
      <c r="AG6" s="307"/>
      <c r="AH6" s="312"/>
      <c r="AI6" s="312"/>
      <c r="AJ6" s="307" t="s">
        <v>30</v>
      </c>
      <c r="AK6" s="307"/>
      <c r="AL6" s="307"/>
      <c r="AM6" s="312"/>
      <c r="AN6" s="312"/>
      <c r="AO6" s="307" t="s">
        <v>32</v>
      </c>
      <c r="AP6" s="307"/>
      <c r="AQ6" s="307"/>
      <c r="AR6" s="312"/>
      <c r="AS6" s="312"/>
      <c r="AT6" s="307" t="s">
        <v>33</v>
      </c>
      <c r="AU6" s="307"/>
      <c r="AV6" s="307"/>
      <c r="AW6" s="312"/>
      <c r="AX6" s="312"/>
      <c r="AY6" s="307" t="s">
        <v>34</v>
      </c>
      <c r="AZ6" s="307"/>
      <c r="BA6" s="307"/>
      <c r="BB6" s="309"/>
    </row>
    <row r="7" spans="1:54">
      <c r="A7" s="318"/>
      <c r="B7" s="320"/>
      <c r="C7" s="320"/>
      <c r="D7" s="320"/>
      <c r="E7" s="320"/>
      <c r="F7" s="320"/>
      <c r="G7" s="323"/>
      <c r="H7" s="233" t="s">
        <v>20</v>
      </c>
      <c r="I7" s="233" t="s">
        <v>21</v>
      </c>
      <c r="J7" s="234" t="s">
        <v>19</v>
      </c>
      <c r="K7" s="233" t="s">
        <v>20</v>
      </c>
      <c r="L7" s="233" t="s">
        <v>21</v>
      </c>
      <c r="M7" s="234" t="s">
        <v>19</v>
      </c>
      <c r="N7" s="233" t="s">
        <v>20</v>
      </c>
      <c r="O7" s="233" t="s">
        <v>21</v>
      </c>
      <c r="P7" s="234" t="s">
        <v>19</v>
      </c>
      <c r="Q7" s="233" t="s">
        <v>20</v>
      </c>
      <c r="R7" s="233" t="s">
        <v>21</v>
      </c>
      <c r="S7" s="234" t="s">
        <v>19</v>
      </c>
      <c r="T7" s="233" t="s">
        <v>20</v>
      </c>
      <c r="U7" s="233" t="s">
        <v>21</v>
      </c>
      <c r="V7" s="234" t="s">
        <v>19</v>
      </c>
      <c r="W7" s="233" t="s">
        <v>20</v>
      </c>
      <c r="X7" s="233" t="s">
        <v>21</v>
      </c>
      <c r="Y7" s="234" t="s">
        <v>19</v>
      </c>
      <c r="Z7" s="233" t="s">
        <v>20</v>
      </c>
      <c r="AA7" s="233" t="s">
        <v>21</v>
      </c>
      <c r="AB7" s="234" t="s">
        <v>19</v>
      </c>
      <c r="AC7" s="233" t="s">
        <v>21</v>
      </c>
      <c r="AD7" s="234" t="s">
        <v>19</v>
      </c>
      <c r="AE7" s="233" t="s">
        <v>20</v>
      </c>
      <c r="AF7" s="233" t="s">
        <v>21</v>
      </c>
      <c r="AG7" s="234" t="s">
        <v>19</v>
      </c>
      <c r="AH7" s="233" t="s">
        <v>21</v>
      </c>
      <c r="AI7" s="234" t="s">
        <v>19</v>
      </c>
      <c r="AJ7" s="233" t="s">
        <v>20</v>
      </c>
      <c r="AK7" s="233" t="s">
        <v>21</v>
      </c>
      <c r="AL7" s="234" t="s">
        <v>19</v>
      </c>
      <c r="AM7" s="233" t="s">
        <v>21</v>
      </c>
      <c r="AN7" s="234" t="s">
        <v>19</v>
      </c>
      <c r="AO7" s="233" t="s">
        <v>20</v>
      </c>
      <c r="AP7" s="233" t="s">
        <v>21</v>
      </c>
      <c r="AQ7" s="234" t="s">
        <v>19</v>
      </c>
      <c r="AR7" s="233" t="s">
        <v>21</v>
      </c>
      <c r="AS7" s="234" t="s">
        <v>19</v>
      </c>
      <c r="AT7" s="233" t="s">
        <v>20</v>
      </c>
      <c r="AU7" s="233" t="s">
        <v>21</v>
      </c>
      <c r="AV7" s="234" t="s">
        <v>19</v>
      </c>
      <c r="AW7" s="233" t="s">
        <v>21</v>
      </c>
      <c r="AX7" s="234" t="s">
        <v>19</v>
      </c>
      <c r="AY7" s="233" t="s">
        <v>20</v>
      </c>
      <c r="AZ7" s="233" t="s">
        <v>21</v>
      </c>
      <c r="BA7" s="234" t="s">
        <v>19</v>
      </c>
      <c r="BB7" s="309"/>
    </row>
    <row r="8" spans="1:54" s="160" customFormat="1">
      <c r="A8" s="180">
        <v>1</v>
      </c>
      <c r="B8" s="175">
        <v>2</v>
      </c>
      <c r="C8" s="175">
        <v>3</v>
      </c>
      <c r="D8" s="175">
        <v>4</v>
      </c>
      <c r="E8" s="175">
        <v>5</v>
      </c>
      <c r="F8" s="175">
        <v>6</v>
      </c>
      <c r="G8" s="176">
        <v>7</v>
      </c>
      <c r="H8" s="175">
        <v>8</v>
      </c>
      <c r="I8" s="175">
        <v>9</v>
      </c>
      <c r="J8" s="176">
        <v>10</v>
      </c>
      <c r="K8" s="175">
        <v>11</v>
      </c>
      <c r="L8" s="175">
        <v>12</v>
      </c>
      <c r="M8" s="176">
        <v>13</v>
      </c>
      <c r="N8" s="175">
        <v>14</v>
      </c>
      <c r="O8" s="175">
        <v>15</v>
      </c>
      <c r="P8" s="176">
        <v>16</v>
      </c>
      <c r="Q8" s="175">
        <v>17</v>
      </c>
      <c r="R8" s="175">
        <v>18</v>
      </c>
      <c r="S8" s="176">
        <v>19</v>
      </c>
      <c r="T8" s="175">
        <v>20</v>
      </c>
      <c r="U8" s="175">
        <v>21</v>
      </c>
      <c r="V8" s="176">
        <v>22</v>
      </c>
      <c r="W8" s="175">
        <v>23</v>
      </c>
      <c r="X8" s="175">
        <v>24</v>
      </c>
      <c r="Y8" s="176">
        <v>25</v>
      </c>
      <c r="Z8" s="175">
        <v>26</v>
      </c>
      <c r="AA8" s="175">
        <v>24</v>
      </c>
      <c r="AB8" s="176">
        <v>25</v>
      </c>
      <c r="AC8" s="175">
        <v>27</v>
      </c>
      <c r="AD8" s="176">
        <v>28</v>
      </c>
      <c r="AE8" s="175">
        <v>29</v>
      </c>
      <c r="AF8" s="175">
        <v>30</v>
      </c>
      <c r="AG8" s="176">
        <v>31</v>
      </c>
      <c r="AH8" s="175">
        <v>30</v>
      </c>
      <c r="AI8" s="176">
        <v>31</v>
      </c>
      <c r="AJ8" s="175">
        <v>32</v>
      </c>
      <c r="AK8" s="175">
        <v>33</v>
      </c>
      <c r="AL8" s="176">
        <v>34</v>
      </c>
      <c r="AM8" s="175">
        <v>33</v>
      </c>
      <c r="AN8" s="176">
        <v>34</v>
      </c>
      <c r="AO8" s="175">
        <v>35</v>
      </c>
      <c r="AP8" s="175">
        <v>36</v>
      </c>
      <c r="AQ8" s="176">
        <v>37</v>
      </c>
      <c r="AR8" s="175">
        <v>36</v>
      </c>
      <c r="AS8" s="176">
        <v>37</v>
      </c>
      <c r="AT8" s="175">
        <v>38</v>
      </c>
      <c r="AU8" s="175">
        <v>39</v>
      </c>
      <c r="AV8" s="176">
        <v>40</v>
      </c>
      <c r="AW8" s="175">
        <v>39</v>
      </c>
      <c r="AX8" s="176">
        <v>40</v>
      </c>
      <c r="AY8" s="175">
        <v>41</v>
      </c>
      <c r="AZ8" s="175">
        <v>42</v>
      </c>
      <c r="BA8" s="176">
        <v>43</v>
      </c>
      <c r="BB8" s="230">
        <v>44</v>
      </c>
    </row>
    <row r="9" spans="1:54" s="137" customFormat="1">
      <c r="A9" s="297" t="s">
        <v>278</v>
      </c>
      <c r="B9" s="291"/>
      <c r="C9" s="291"/>
      <c r="D9" s="147" t="s">
        <v>262</v>
      </c>
      <c r="E9" s="105">
        <f>SUM(E10:E12)</f>
        <v>528857.95441000001</v>
      </c>
      <c r="F9" s="105">
        <f t="shared" ref="F9:H9" si="0">SUM(F10:F12)</f>
        <v>304218.19425000006</v>
      </c>
      <c r="G9" s="105">
        <f t="shared" ref="G9:G12" si="1">F9/E9*100</f>
        <v>57.523611342745021</v>
      </c>
      <c r="H9" s="105">
        <f t="shared" si="0"/>
        <v>2857.02</v>
      </c>
      <c r="I9" s="105">
        <f t="shared" ref="I9" si="2">SUM(I10:I12)</f>
        <v>2856.9900000000002</v>
      </c>
      <c r="J9" s="105">
        <f t="shared" ref="J9:J12" si="3">I9/H9*100</f>
        <v>99.998949954848072</v>
      </c>
      <c r="K9" s="105">
        <f t="shared" ref="K9" si="4">SUM(K10:K12)</f>
        <v>42905.051560000007</v>
      </c>
      <c r="L9" s="105">
        <f t="shared" ref="L9" si="5">SUM(L10:L12)</f>
        <v>42905.091560000008</v>
      </c>
      <c r="M9" s="105">
        <f t="shared" ref="M9:M12" si="6">L9/K9*100</f>
        <v>100.00009322911534</v>
      </c>
      <c r="N9" s="105">
        <f t="shared" ref="N9" si="7">SUM(N10:N12)</f>
        <v>18962.04</v>
      </c>
      <c r="O9" s="105">
        <f t="shared" ref="O9" si="8">SUM(O10:O12)</f>
        <v>18962.14</v>
      </c>
      <c r="P9" s="105">
        <f t="shared" ref="P9:P12" si="9">O9/N9*100</f>
        <v>100.00052736941805</v>
      </c>
      <c r="Q9" s="105">
        <f t="shared" ref="Q9" si="10">SUM(Q10:Q12)</f>
        <v>19654.685999999998</v>
      </c>
      <c r="R9" s="105">
        <f t="shared" ref="R9" si="11">SUM(R10:R12)</f>
        <v>19654.685999999998</v>
      </c>
      <c r="S9" s="105">
        <f t="shared" ref="S9:S12" si="12">R9/Q9*100</f>
        <v>100</v>
      </c>
      <c r="T9" s="105">
        <f t="shared" ref="T9" si="13">SUM(T10:T12)</f>
        <v>36546.921000000002</v>
      </c>
      <c r="U9" s="105">
        <f t="shared" ref="U9" si="14">SUM(U10:U12)</f>
        <v>36546.921000000002</v>
      </c>
      <c r="V9" s="105">
        <f t="shared" ref="V9:V12" si="15">U9/T9*100</f>
        <v>100</v>
      </c>
      <c r="W9" s="105">
        <f t="shared" ref="W9" si="16">SUM(W10:W12)</f>
        <v>24667.776529999999</v>
      </c>
      <c r="X9" s="105">
        <f t="shared" ref="X9" si="17">SUM(X10:X12)</f>
        <v>24667.81653</v>
      </c>
      <c r="Y9" s="105">
        <f t="shared" ref="Y9:Y12" si="18">X9/W9*100</f>
        <v>100.00016215486609</v>
      </c>
      <c r="Z9" s="105">
        <f t="shared" ref="Z9" si="19">SUM(Z10:Z12)</f>
        <v>11173.089379999999</v>
      </c>
      <c r="AA9" s="105">
        <f t="shared" ref="AA9" si="20">SUM(AA10:AA12)</f>
        <v>11173.089379999999</v>
      </c>
      <c r="AB9" s="105">
        <f t="shared" ref="AB9:AB12" si="21">AA9/Z9*100</f>
        <v>100</v>
      </c>
      <c r="AC9" s="105">
        <f t="shared" ref="AC9" si="22">SUM(AC10:AC12)</f>
        <v>0</v>
      </c>
      <c r="AD9" s="105">
        <f t="shared" ref="AD9" si="23">SUM(AD10:AD12)</f>
        <v>0</v>
      </c>
      <c r="AE9" s="105">
        <f t="shared" ref="AE9:AF9" si="24">SUM(AE10:AE12)</f>
        <v>7111.9580000000005</v>
      </c>
      <c r="AF9" s="105">
        <f t="shared" si="24"/>
        <v>7111.9580000000005</v>
      </c>
      <c r="AG9" s="105">
        <f t="shared" ref="AG9:AG12" si="25">AF9/AE9*100</f>
        <v>100</v>
      </c>
      <c r="AH9" s="105">
        <f t="shared" ref="AH9:AI9" si="26">SUM(AH10:AH12)</f>
        <v>0</v>
      </c>
      <c r="AI9" s="105">
        <f t="shared" si="26"/>
        <v>0</v>
      </c>
      <c r="AJ9" s="105">
        <f t="shared" ref="AJ9" si="27">SUM(AJ10:AJ12)</f>
        <v>98754.133780000004</v>
      </c>
      <c r="AK9" s="105">
        <f t="shared" ref="AK9" si="28">SUM(AK10:AK12)</f>
        <v>98754.093779999996</v>
      </c>
      <c r="AL9" s="105">
        <f t="shared" ref="AL9:AL12" si="29">AK9/AJ9*100</f>
        <v>99.99995949536644</v>
      </c>
      <c r="AM9" s="105"/>
      <c r="AN9" s="105"/>
      <c r="AO9" s="105">
        <f>SUM(AO10:AO12)</f>
        <v>27987.103000000006</v>
      </c>
      <c r="AP9" s="105">
        <f t="shared" ref="AP9" si="30">SUM(AP10:AP12)</f>
        <v>27987.083000000006</v>
      </c>
      <c r="AQ9" s="105">
        <f t="shared" ref="AQ9:AQ12" si="31">AP9/AO9*100</f>
        <v>99.99992853851289</v>
      </c>
      <c r="AR9" s="105">
        <f t="shared" ref="AR9" si="32">SUM(AR10:AR12)</f>
        <v>0</v>
      </c>
      <c r="AS9" s="105">
        <f t="shared" ref="AS9" si="33">SUM(AS10:AS12)</f>
        <v>0</v>
      </c>
      <c r="AT9" s="105">
        <f t="shared" ref="AT9:AU9" si="34">SUM(AT10:AT12)</f>
        <v>13598.324999999999</v>
      </c>
      <c r="AU9" s="105">
        <f t="shared" si="34"/>
        <v>13598.324999999999</v>
      </c>
      <c r="AV9" s="105">
        <f t="shared" ref="AV9:AV12" si="35">AU9/AT9*100</f>
        <v>100</v>
      </c>
      <c r="AW9" s="105">
        <f t="shared" ref="AW9:AX9" si="36">SUM(AW10:AW12)</f>
        <v>0</v>
      </c>
      <c r="AX9" s="105">
        <f t="shared" si="36"/>
        <v>0</v>
      </c>
      <c r="AY9" s="105">
        <f t="shared" ref="AY9" si="37">SUM(AY10:AY12)</f>
        <v>13064.23</v>
      </c>
      <c r="AZ9" s="105">
        <f t="shared" ref="AZ9:BA9" si="38">SUM(AZ10:AZ12)</f>
        <v>0</v>
      </c>
      <c r="BA9" s="105">
        <f t="shared" si="38"/>
        <v>0</v>
      </c>
      <c r="BB9" s="310"/>
    </row>
    <row r="10" spans="1:54" ht="47.25">
      <c r="A10" s="297"/>
      <c r="B10" s="291"/>
      <c r="C10" s="291"/>
      <c r="D10" s="148" t="s">
        <v>2</v>
      </c>
      <c r="E10" s="104">
        <f>E93</f>
        <v>172490.3</v>
      </c>
      <c r="F10" s="104">
        <f>I10+L10+O10+R10+U10+X10+AA10+AF10+AK10+AP10+AU10+AZ10</f>
        <v>146906.28513000003</v>
      </c>
      <c r="G10" s="133">
        <f t="shared" si="1"/>
        <v>85.167852992313215</v>
      </c>
      <c r="H10" s="104">
        <f t="shared" ref="H10:W12" si="39">H93</f>
        <v>0</v>
      </c>
      <c r="I10" s="104">
        <f t="shared" si="39"/>
        <v>0</v>
      </c>
      <c r="J10" s="104"/>
      <c r="K10" s="104">
        <f t="shared" si="39"/>
        <v>1969.8</v>
      </c>
      <c r="L10" s="104">
        <f t="shared" si="39"/>
        <v>1969.8</v>
      </c>
      <c r="M10" s="104">
        <f t="shared" si="6"/>
        <v>100</v>
      </c>
      <c r="N10" s="104">
        <f t="shared" si="39"/>
        <v>11131.640000000001</v>
      </c>
      <c r="O10" s="104">
        <f t="shared" si="39"/>
        <v>11131.640000000001</v>
      </c>
      <c r="P10" s="104">
        <f t="shared" si="9"/>
        <v>100</v>
      </c>
      <c r="Q10" s="104">
        <f t="shared" si="39"/>
        <v>9431.06</v>
      </c>
      <c r="R10" s="104">
        <f t="shared" si="39"/>
        <v>9431.06</v>
      </c>
      <c r="S10" s="104">
        <f t="shared" si="12"/>
        <v>100</v>
      </c>
      <c r="T10" s="104">
        <f t="shared" si="39"/>
        <v>25931.38</v>
      </c>
      <c r="U10" s="104">
        <f t="shared" si="39"/>
        <v>25931.38</v>
      </c>
      <c r="V10" s="104">
        <f t="shared" si="15"/>
        <v>100</v>
      </c>
      <c r="W10" s="104">
        <f t="shared" si="39"/>
        <v>14816.388999999999</v>
      </c>
      <c r="X10" s="104">
        <f t="shared" ref="I10:BA12" si="40">X93</f>
        <v>14816.388999999999</v>
      </c>
      <c r="Y10" s="104">
        <f t="shared" si="18"/>
        <v>100</v>
      </c>
      <c r="Z10" s="104">
        <f t="shared" si="40"/>
        <v>36.159130000000005</v>
      </c>
      <c r="AA10" s="104">
        <f t="shared" si="40"/>
        <v>36.159130000000005</v>
      </c>
      <c r="AB10" s="104">
        <f t="shared" si="21"/>
        <v>100</v>
      </c>
      <c r="AC10" s="104">
        <f t="shared" si="40"/>
        <v>0</v>
      </c>
      <c r="AD10" s="104">
        <f t="shared" si="40"/>
        <v>0</v>
      </c>
      <c r="AE10" s="104">
        <f t="shared" si="40"/>
        <v>86.539000000000001</v>
      </c>
      <c r="AF10" s="104">
        <f t="shared" si="40"/>
        <v>86.539000000000001</v>
      </c>
      <c r="AG10" s="104">
        <f t="shared" si="25"/>
        <v>100</v>
      </c>
      <c r="AH10" s="104">
        <f t="shared" si="40"/>
        <v>0</v>
      </c>
      <c r="AI10" s="104">
        <f t="shared" si="40"/>
        <v>0</v>
      </c>
      <c r="AJ10" s="104">
        <f t="shared" si="40"/>
        <v>73407.904999999999</v>
      </c>
      <c r="AK10" s="104">
        <f t="shared" si="40"/>
        <v>73407.904999999999</v>
      </c>
      <c r="AL10" s="104">
        <f t="shared" si="29"/>
        <v>100</v>
      </c>
      <c r="AM10" s="104"/>
      <c r="AN10" s="104"/>
      <c r="AO10" s="104">
        <f t="shared" si="40"/>
        <v>5922.843000000008</v>
      </c>
      <c r="AP10" s="104">
        <f t="shared" si="40"/>
        <v>5922.843000000008</v>
      </c>
      <c r="AQ10" s="104">
        <f t="shared" si="31"/>
        <v>100</v>
      </c>
      <c r="AR10" s="104">
        <f t="shared" si="40"/>
        <v>0</v>
      </c>
      <c r="AS10" s="104">
        <f t="shared" si="40"/>
        <v>0</v>
      </c>
      <c r="AT10" s="104">
        <f t="shared" si="40"/>
        <v>4172.57</v>
      </c>
      <c r="AU10" s="104">
        <f t="shared" si="40"/>
        <v>4172.57</v>
      </c>
      <c r="AV10" s="104">
        <f t="shared" si="35"/>
        <v>100</v>
      </c>
      <c r="AW10" s="104">
        <f t="shared" si="40"/>
        <v>0</v>
      </c>
      <c r="AX10" s="104">
        <f t="shared" si="40"/>
        <v>0</v>
      </c>
      <c r="AY10" s="104">
        <f t="shared" si="40"/>
        <v>5.42</v>
      </c>
      <c r="AZ10" s="104">
        <f t="shared" si="40"/>
        <v>0</v>
      </c>
      <c r="BA10" s="104">
        <f t="shared" si="40"/>
        <v>0</v>
      </c>
      <c r="BB10" s="292"/>
    </row>
    <row r="11" spans="1:54">
      <c r="A11" s="297"/>
      <c r="B11" s="291"/>
      <c r="C11" s="291"/>
      <c r="D11" s="148" t="s">
        <v>293</v>
      </c>
      <c r="E11" s="104">
        <f>E94</f>
        <v>346290.02688000002</v>
      </c>
      <c r="F11" s="104">
        <f>I11+L11+O11+R11+U11+X11+AA11+AF11+AK11+AP11+AU11+AZ11</f>
        <v>149353.69159</v>
      </c>
      <c r="G11" s="133">
        <f t="shared" si="1"/>
        <v>43.129654335022352</v>
      </c>
      <c r="H11" s="104">
        <f t="shared" si="39"/>
        <v>2790.58</v>
      </c>
      <c r="I11" s="104">
        <f t="shared" si="40"/>
        <v>2790.55</v>
      </c>
      <c r="J11" s="104">
        <f t="shared" si="3"/>
        <v>99.998924954668936</v>
      </c>
      <c r="K11" s="104">
        <f t="shared" si="40"/>
        <v>40573.361560000005</v>
      </c>
      <c r="L11" s="104">
        <f t="shared" si="40"/>
        <v>40573.401560000006</v>
      </c>
      <c r="M11" s="104">
        <f t="shared" si="6"/>
        <v>100.00009858685222</v>
      </c>
      <c r="N11" s="104">
        <f t="shared" si="40"/>
        <v>7481.2399999999989</v>
      </c>
      <c r="O11" s="104">
        <f t="shared" si="40"/>
        <v>7481.3399999999992</v>
      </c>
      <c r="P11" s="104">
        <f t="shared" si="9"/>
        <v>100.0013366768076</v>
      </c>
      <c r="Q11" s="104">
        <f t="shared" si="40"/>
        <v>9934.3159999999989</v>
      </c>
      <c r="R11" s="104">
        <f t="shared" si="40"/>
        <v>9934.3159999999989</v>
      </c>
      <c r="S11" s="104">
        <f t="shared" si="12"/>
        <v>100</v>
      </c>
      <c r="T11" s="104">
        <f t="shared" si="40"/>
        <v>10274.241</v>
      </c>
      <c r="U11" s="104">
        <f t="shared" si="40"/>
        <v>10274.241</v>
      </c>
      <c r="V11" s="104">
        <f t="shared" si="15"/>
        <v>100</v>
      </c>
      <c r="W11" s="104">
        <f t="shared" si="40"/>
        <v>9447.68</v>
      </c>
      <c r="X11" s="104">
        <f t="shared" si="40"/>
        <v>9447.7200000000012</v>
      </c>
      <c r="Y11" s="104">
        <f t="shared" si="18"/>
        <v>100.00042338436528</v>
      </c>
      <c r="Z11" s="104">
        <f t="shared" si="40"/>
        <v>9183.9302499999994</v>
      </c>
      <c r="AA11" s="104">
        <f t="shared" si="40"/>
        <v>9183.9302499999994</v>
      </c>
      <c r="AB11" s="104">
        <f t="shared" si="21"/>
        <v>100</v>
      </c>
      <c r="AC11" s="104">
        <f t="shared" si="40"/>
        <v>0</v>
      </c>
      <c r="AD11" s="104">
        <f t="shared" si="40"/>
        <v>0</v>
      </c>
      <c r="AE11" s="104">
        <f t="shared" si="40"/>
        <v>5644.6890000000003</v>
      </c>
      <c r="AF11" s="104">
        <f t="shared" si="40"/>
        <v>5644.6890000000003</v>
      </c>
      <c r="AG11" s="104">
        <f t="shared" si="25"/>
        <v>100</v>
      </c>
      <c r="AH11" s="104">
        <f t="shared" si="40"/>
        <v>0</v>
      </c>
      <c r="AI11" s="104">
        <f t="shared" si="40"/>
        <v>0</v>
      </c>
      <c r="AJ11" s="104">
        <f t="shared" si="40"/>
        <v>24077.728780000001</v>
      </c>
      <c r="AK11" s="104">
        <f t="shared" si="40"/>
        <v>24077.68878</v>
      </c>
      <c r="AL11" s="104">
        <f t="shared" si="29"/>
        <v>99.99983387137398</v>
      </c>
      <c r="AM11" s="104"/>
      <c r="AN11" s="104"/>
      <c r="AO11" s="104">
        <f t="shared" si="40"/>
        <v>21306</v>
      </c>
      <c r="AP11" s="104">
        <f>AP94</f>
        <v>21305.98</v>
      </c>
      <c r="AQ11" s="104">
        <f t="shared" si="31"/>
        <v>99.999906129728714</v>
      </c>
      <c r="AR11" s="104">
        <f t="shared" si="40"/>
        <v>0</v>
      </c>
      <c r="AS11" s="104">
        <f t="shared" si="40"/>
        <v>0</v>
      </c>
      <c r="AT11" s="104">
        <f t="shared" si="40"/>
        <v>8639.8349999999991</v>
      </c>
      <c r="AU11" s="104">
        <f t="shared" si="40"/>
        <v>8639.8349999999991</v>
      </c>
      <c r="AV11" s="104">
        <f t="shared" si="35"/>
        <v>100</v>
      </c>
      <c r="AW11" s="104">
        <f t="shared" si="40"/>
        <v>0</v>
      </c>
      <c r="AX11" s="104">
        <f t="shared" si="40"/>
        <v>0</v>
      </c>
      <c r="AY11" s="104">
        <f t="shared" si="40"/>
        <v>10939.4</v>
      </c>
      <c r="AZ11" s="104">
        <f t="shared" si="40"/>
        <v>0</v>
      </c>
      <c r="BA11" s="104">
        <f t="shared" si="40"/>
        <v>0</v>
      </c>
      <c r="BB11" s="292"/>
    </row>
    <row r="12" spans="1:54" ht="31.5">
      <c r="A12" s="297"/>
      <c r="B12" s="291"/>
      <c r="C12" s="291"/>
      <c r="D12" s="148" t="s">
        <v>43</v>
      </c>
      <c r="E12" s="104">
        <f t="shared" ref="E12" si="41">H12+K12+N12+Q12+T12+W12+Z12+AE12+AJ12+AO12+AT12+AY12</f>
        <v>10077.62753</v>
      </c>
      <c r="F12" s="104">
        <f t="shared" ref="F12" si="42">I12+L12+O12+R12+U12+X12+AA12+AF12+AK12+AP12+AU12+AZ12</f>
        <v>7958.2175299999999</v>
      </c>
      <c r="G12" s="133">
        <f t="shared" si="1"/>
        <v>78.969157237745222</v>
      </c>
      <c r="H12" s="104">
        <f t="shared" si="39"/>
        <v>66.44</v>
      </c>
      <c r="I12" s="104">
        <f t="shared" si="40"/>
        <v>66.44</v>
      </c>
      <c r="J12" s="104">
        <f t="shared" si="3"/>
        <v>100</v>
      </c>
      <c r="K12" s="104">
        <f t="shared" si="40"/>
        <v>361.89000000000004</v>
      </c>
      <c r="L12" s="104">
        <f t="shared" si="40"/>
        <v>361.89000000000004</v>
      </c>
      <c r="M12" s="104">
        <f t="shared" si="6"/>
        <v>100</v>
      </c>
      <c r="N12" s="104">
        <f t="shared" si="40"/>
        <v>349.16</v>
      </c>
      <c r="O12" s="104">
        <f t="shared" si="40"/>
        <v>349.16</v>
      </c>
      <c r="P12" s="104">
        <f t="shared" si="9"/>
        <v>100</v>
      </c>
      <c r="Q12" s="104">
        <f t="shared" si="40"/>
        <v>289.31</v>
      </c>
      <c r="R12" s="104">
        <f t="shared" si="40"/>
        <v>289.31</v>
      </c>
      <c r="S12" s="104">
        <f t="shared" si="12"/>
        <v>100</v>
      </c>
      <c r="T12" s="104">
        <f t="shared" si="40"/>
        <v>341.29999999999995</v>
      </c>
      <c r="U12" s="104">
        <f t="shared" si="40"/>
        <v>341.29999999999995</v>
      </c>
      <c r="V12" s="104">
        <f t="shared" si="15"/>
        <v>100</v>
      </c>
      <c r="W12" s="104">
        <f t="shared" si="40"/>
        <v>403.70753000000002</v>
      </c>
      <c r="X12" s="104">
        <f t="shared" si="40"/>
        <v>403.70753000000002</v>
      </c>
      <c r="Y12" s="104">
        <f t="shared" si="18"/>
        <v>100</v>
      </c>
      <c r="Z12" s="104">
        <f t="shared" si="40"/>
        <v>1953</v>
      </c>
      <c r="AA12" s="104">
        <f t="shared" si="40"/>
        <v>1953</v>
      </c>
      <c r="AB12" s="104">
        <f t="shared" si="21"/>
        <v>100</v>
      </c>
      <c r="AC12" s="104">
        <f t="shared" si="40"/>
        <v>0</v>
      </c>
      <c r="AD12" s="104">
        <f t="shared" si="40"/>
        <v>0</v>
      </c>
      <c r="AE12" s="104">
        <f t="shared" si="40"/>
        <v>1380.73</v>
      </c>
      <c r="AF12" s="104">
        <f t="shared" si="40"/>
        <v>1380.73</v>
      </c>
      <c r="AG12" s="104">
        <f t="shared" si="25"/>
        <v>100</v>
      </c>
      <c r="AH12" s="104">
        <f t="shared" si="40"/>
        <v>0</v>
      </c>
      <c r="AI12" s="104">
        <f t="shared" si="40"/>
        <v>0</v>
      </c>
      <c r="AJ12" s="104">
        <f t="shared" si="40"/>
        <v>1268.5</v>
      </c>
      <c r="AK12" s="104">
        <f t="shared" si="40"/>
        <v>1268.5</v>
      </c>
      <c r="AL12" s="104">
        <f t="shared" si="29"/>
        <v>100</v>
      </c>
      <c r="AM12" s="104"/>
      <c r="AN12" s="104"/>
      <c r="AO12" s="104">
        <f t="shared" si="40"/>
        <v>758.26</v>
      </c>
      <c r="AP12" s="104">
        <f t="shared" si="40"/>
        <v>758.26</v>
      </c>
      <c r="AQ12" s="104">
        <f t="shared" si="31"/>
        <v>100</v>
      </c>
      <c r="AR12" s="104">
        <f t="shared" si="40"/>
        <v>0</v>
      </c>
      <c r="AS12" s="104">
        <f t="shared" si="40"/>
        <v>0</v>
      </c>
      <c r="AT12" s="104">
        <f t="shared" si="40"/>
        <v>785.92</v>
      </c>
      <c r="AU12" s="104">
        <f t="shared" si="40"/>
        <v>785.92</v>
      </c>
      <c r="AV12" s="104">
        <f t="shared" si="35"/>
        <v>100</v>
      </c>
      <c r="AW12" s="104">
        <f t="shared" si="40"/>
        <v>0</v>
      </c>
      <c r="AX12" s="104">
        <f t="shared" si="40"/>
        <v>0</v>
      </c>
      <c r="AY12" s="104">
        <f t="shared" si="40"/>
        <v>2119.41</v>
      </c>
      <c r="AZ12" s="104">
        <f t="shared" si="40"/>
        <v>0</v>
      </c>
      <c r="BA12" s="104">
        <f t="shared" si="40"/>
        <v>0</v>
      </c>
      <c r="BB12" s="292"/>
    </row>
    <row r="13" spans="1:54">
      <c r="A13" s="294" t="s">
        <v>36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6"/>
    </row>
    <row r="14" spans="1:54" s="137" customFormat="1">
      <c r="A14" s="305" t="s">
        <v>299</v>
      </c>
      <c r="B14" s="306"/>
      <c r="C14" s="306"/>
      <c r="D14" s="149" t="s">
        <v>41</v>
      </c>
      <c r="E14" s="105">
        <f>E125</f>
        <v>421285.52563000005</v>
      </c>
      <c r="F14" s="105">
        <f t="shared" ref="F14:BA19" si="43">F125</f>
        <v>210009.90547000003</v>
      </c>
      <c r="G14" s="105">
        <f t="shared" ref="G14:G21" si="44">F14/E14*100</f>
        <v>49.849779471047903</v>
      </c>
      <c r="H14" s="105">
        <f t="shared" si="43"/>
        <v>0</v>
      </c>
      <c r="I14" s="105">
        <f t="shared" si="43"/>
        <v>0</v>
      </c>
      <c r="J14" s="105">
        <f t="shared" si="43"/>
        <v>0</v>
      </c>
      <c r="K14" s="105">
        <f t="shared" si="43"/>
        <v>34420.281560000003</v>
      </c>
      <c r="L14" s="105">
        <f t="shared" si="43"/>
        <v>34420.281560000003</v>
      </c>
      <c r="M14" s="105">
        <f t="shared" si="43"/>
        <v>100</v>
      </c>
      <c r="N14" s="105">
        <f t="shared" si="43"/>
        <v>10442.44</v>
      </c>
      <c r="O14" s="105">
        <f t="shared" si="43"/>
        <v>10442.44</v>
      </c>
      <c r="P14" s="105">
        <f t="shared" si="43"/>
        <v>100</v>
      </c>
      <c r="Q14" s="105">
        <f t="shared" si="43"/>
        <v>9031.8760000000002</v>
      </c>
      <c r="R14" s="105">
        <f t="shared" si="43"/>
        <v>9031.8760000000002</v>
      </c>
      <c r="S14" s="105">
        <f t="shared" ref="S14:S21" si="45">R14/Q14*100</f>
        <v>100</v>
      </c>
      <c r="T14" s="105">
        <f t="shared" si="43"/>
        <v>26087.593000000001</v>
      </c>
      <c r="U14" s="105">
        <f t="shared" si="43"/>
        <v>26087.593000000001</v>
      </c>
      <c r="V14" s="105">
        <f t="shared" ref="V14:V21" si="46">U14/T14*100</f>
        <v>100</v>
      </c>
      <c r="W14" s="105">
        <f t="shared" si="43"/>
        <v>14733.175999999999</v>
      </c>
      <c r="X14" s="105">
        <f t="shared" si="43"/>
        <v>14733.175999999999</v>
      </c>
      <c r="Y14" s="105">
        <f t="shared" ref="Y14:Y21" si="47">X14/W14*100</f>
        <v>100</v>
      </c>
      <c r="Z14" s="105">
        <f t="shared" si="43"/>
        <v>23.139130000000002</v>
      </c>
      <c r="AA14" s="105">
        <f t="shared" si="43"/>
        <v>23.139130000000002</v>
      </c>
      <c r="AB14" s="105">
        <f t="shared" ref="AB14:AB21" si="48">AA14/Z14*100</f>
        <v>100</v>
      </c>
      <c r="AC14" s="105">
        <f t="shared" si="43"/>
        <v>0</v>
      </c>
      <c r="AD14" s="105">
        <f t="shared" si="43"/>
        <v>0</v>
      </c>
      <c r="AE14" s="105">
        <f t="shared" si="43"/>
        <v>302.45800000000003</v>
      </c>
      <c r="AF14" s="105">
        <f t="shared" si="43"/>
        <v>302.45800000000003</v>
      </c>
      <c r="AG14" s="105">
        <f t="shared" ref="AG14:AG21" si="49">AF14/AE14*100</f>
        <v>100</v>
      </c>
      <c r="AH14" s="105">
        <f t="shared" si="43"/>
        <v>0</v>
      </c>
      <c r="AI14" s="105">
        <f t="shared" si="43"/>
        <v>0</v>
      </c>
      <c r="AJ14" s="105">
        <f t="shared" si="43"/>
        <v>91100.86378</v>
      </c>
      <c r="AK14" s="105">
        <f t="shared" si="43"/>
        <v>91100.86378</v>
      </c>
      <c r="AL14" s="105">
        <f t="shared" si="43"/>
        <v>100</v>
      </c>
      <c r="AM14" s="105"/>
      <c r="AN14" s="105"/>
      <c r="AO14" s="105">
        <f t="shared" si="43"/>
        <v>18633.863000000005</v>
      </c>
      <c r="AP14" s="105">
        <f t="shared" si="43"/>
        <v>18633.863000000005</v>
      </c>
      <c r="AQ14" s="105">
        <f t="shared" ref="AQ14:AQ16" si="50">AP14/AO14*100</f>
        <v>100</v>
      </c>
      <c r="AR14" s="105">
        <f t="shared" si="43"/>
        <v>0</v>
      </c>
      <c r="AS14" s="105">
        <f t="shared" si="43"/>
        <v>0</v>
      </c>
      <c r="AT14" s="105">
        <f t="shared" si="43"/>
        <v>5234.2150000000001</v>
      </c>
      <c r="AU14" s="105">
        <f t="shared" si="43"/>
        <v>5234.2150000000001</v>
      </c>
      <c r="AV14" s="105">
        <f t="shared" ref="AV14:AV21" si="51">AU14/AT14*100</f>
        <v>100</v>
      </c>
      <c r="AW14" s="105">
        <f t="shared" si="43"/>
        <v>0</v>
      </c>
      <c r="AX14" s="105">
        <f t="shared" si="43"/>
        <v>0</v>
      </c>
      <c r="AY14" s="105">
        <f t="shared" si="43"/>
        <v>0</v>
      </c>
      <c r="AZ14" s="105">
        <f t="shared" si="43"/>
        <v>0</v>
      </c>
      <c r="BA14" s="105"/>
      <c r="BB14" s="292"/>
    </row>
    <row r="15" spans="1:54" ht="47.25">
      <c r="A15" s="305"/>
      <c r="B15" s="306"/>
      <c r="C15" s="306"/>
      <c r="D15" s="150" t="s">
        <v>2</v>
      </c>
      <c r="E15" s="104">
        <f t="shared" ref="E15:T21" si="52">E126</f>
        <v>170012</v>
      </c>
      <c r="F15" s="104">
        <f t="shared" si="52"/>
        <v>144433.40513000003</v>
      </c>
      <c r="G15" s="104">
        <f t="shared" si="44"/>
        <v>84.954829735548103</v>
      </c>
      <c r="H15" s="104">
        <f t="shared" si="52"/>
        <v>0</v>
      </c>
      <c r="I15" s="104">
        <f t="shared" si="52"/>
        <v>0</v>
      </c>
      <c r="J15" s="104">
        <f t="shared" si="52"/>
        <v>0</v>
      </c>
      <c r="K15" s="104">
        <f t="shared" si="52"/>
        <v>1745.3</v>
      </c>
      <c r="L15" s="104">
        <f t="shared" si="52"/>
        <v>1745.3</v>
      </c>
      <c r="M15" s="104">
        <f t="shared" si="52"/>
        <v>0</v>
      </c>
      <c r="N15" s="104">
        <f t="shared" si="52"/>
        <v>10442.44</v>
      </c>
      <c r="O15" s="104">
        <f t="shared" si="52"/>
        <v>10442.44</v>
      </c>
      <c r="P15" s="104">
        <f t="shared" si="52"/>
        <v>100</v>
      </c>
      <c r="Q15" s="104">
        <f t="shared" si="52"/>
        <v>8904.76</v>
      </c>
      <c r="R15" s="104">
        <f t="shared" si="52"/>
        <v>8904.76</v>
      </c>
      <c r="S15" s="104">
        <f t="shared" si="45"/>
        <v>100</v>
      </c>
      <c r="T15" s="104">
        <f t="shared" si="52"/>
        <v>25882.593000000001</v>
      </c>
      <c r="U15" s="104">
        <f t="shared" si="43"/>
        <v>25882.593000000001</v>
      </c>
      <c r="V15" s="104">
        <f t="shared" si="46"/>
        <v>100</v>
      </c>
      <c r="W15" s="104">
        <f t="shared" si="43"/>
        <v>14705.175999999999</v>
      </c>
      <c r="X15" s="104">
        <f t="shared" si="43"/>
        <v>14705.175999999999</v>
      </c>
      <c r="Y15" s="104">
        <f t="shared" si="47"/>
        <v>100</v>
      </c>
      <c r="Z15" s="104">
        <f t="shared" si="43"/>
        <v>23.139130000000002</v>
      </c>
      <c r="AA15" s="104">
        <f t="shared" si="43"/>
        <v>23.139130000000002</v>
      </c>
      <c r="AB15" s="104">
        <f t="shared" si="48"/>
        <v>100</v>
      </c>
      <c r="AC15" s="104">
        <f t="shared" si="43"/>
        <v>0</v>
      </c>
      <c r="AD15" s="104">
        <f t="shared" si="43"/>
        <v>0</v>
      </c>
      <c r="AE15" s="104">
        <f t="shared" si="43"/>
        <v>86.539000000000001</v>
      </c>
      <c r="AF15" s="104">
        <f t="shared" si="43"/>
        <v>86.539000000000001</v>
      </c>
      <c r="AG15" s="104">
        <f t="shared" si="49"/>
        <v>100</v>
      </c>
      <c r="AH15" s="104">
        <f t="shared" si="43"/>
        <v>0</v>
      </c>
      <c r="AI15" s="104">
        <f t="shared" si="43"/>
        <v>0</v>
      </c>
      <c r="AJ15" s="104">
        <f t="shared" si="43"/>
        <v>73407.904999999999</v>
      </c>
      <c r="AK15" s="104">
        <f t="shared" si="43"/>
        <v>73407.904999999999</v>
      </c>
      <c r="AL15" s="104">
        <f t="shared" ref="AL15:AL21" si="53">AK15/AJ15*100</f>
        <v>100</v>
      </c>
      <c r="AM15" s="104"/>
      <c r="AN15" s="104"/>
      <c r="AO15" s="104">
        <f t="shared" si="43"/>
        <v>5084.843000000008</v>
      </c>
      <c r="AP15" s="104">
        <f t="shared" si="43"/>
        <v>5084.843000000008</v>
      </c>
      <c r="AQ15" s="104">
        <f t="shared" si="50"/>
        <v>100</v>
      </c>
      <c r="AR15" s="104">
        <f t="shared" si="43"/>
        <v>0</v>
      </c>
      <c r="AS15" s="104">
        <f t="shared" si="43"/>
        <v>0</v>
      </c>
      <c r="AT15" s="104">
        <f t="shared" si="43"/>
        <v>4150.71</v>
      </c>
      <c r="AU15" s="104">
        <f t="shared" si="43"/>
        <v>4150.71</v>
      </c>
      <c r="AV15" s="104">
        <f t="shared" si="51"/>
        <v>100</v>
      </c>
      <c r="AW15" s="104">
        <f t="shared" si="43"/>
        <v>0</v>
      </c>
      <c r="AX15" s="104">
        <f t="shared" si="43"/>
        <v>0</v>
      </c>
      <c r="AY15" s="104">
        <f t="shared" si="43"/>
        <v>0</v>
      </c>
      <c r="AZ15" s="104">
        <f t="shared" si="43"/>
        <v>0</v>
      </c>
      <c r="BA15" s="104">
        <f t="shared" si="43"/>
        <v>0</v>
      </c>
      <c r="BB15" s="292"/>
    </row>
    <row r="16" spans="1:54">
      <c r="A16" s="305"/>
      <c r="B16" s="306"/>
      <c r="C16" s="306"/>
      <c r="D16" s="148" t="s">
        <v>293</v>
      </c>
      <c r="E16" s="104">
        <f t="shared" si="52"/>
        <v>251273.52563000002</v>
      </c>
      <c r="F16" s="104">
        <f t="shared" si="43"/>
        <v>65576.500339999999</v>
      </c>
      <c r="G16" s="104">
        <f t="shared" si="44"/>
        <v>26.097656000800228</v>
      </c>
      <c r="H16" s="104">
        <f t="shared" si="43"/>
        <v>0</v>
      </c>
      <c r="I16" s="104">
        <f t="shared" si="43"/>
        <v>0</v>
      </c>
      <c r="J16" s="104">
        <f t="shared" si="43"/>
        <v>0</v>
      </c>
      <c r="K16" s="104">
        <f t="shared" si="43"/>
        <v>32674.98156</v>
      </c>
      <c r="L16" s="104">
        <f t="shared" si="43"/>
        <v>32674.98156</v>
      </c>
      <c r="M16" s="104">
        <f t="shared" si="43"/>
        <v>100</v>
      </c>
      <c r="N16" s="104">
        <f t="shared" si="43"/>
        <v>0</v>
      </c>
      <c r="O16" s="104">
        <f t="shared" si="43"/>
        <v>0</v>
      </c>
      <c r="P16" s="104">
        <f t="shared" si="43"/>
        <v>0</v>
      </c>
      <c r="Q16" s="104">
        <f t="shared" si="43"/>
        <v>127.116</v>
      </c>
      <c r="R16" s="104">
        <f t="shared" si="43"/>
        <v>127.116</v>
      </c>
      <c r="S16" s="104">
        <f t="shared" si="45"/>
        <v>100</v>
      </c>
      <c r="T16" s="104">
        <f t="shared" si="43"/>
        <v>205</v>
      </c>
      <c r="U16" s="104">
        <f t="shared" si="43"/>
        <v>205</v>
      </c>
      <c r="V16" s="104">
        <f t="shared" si="46"/>
        <v>100</v>
      </c>
      <c r="W16" s="104">
        <f t="shared" si="43"/>
        <v>28</v>
      </c>
      <c r="X16" s="104">
        <f t="shared" si="43"/>
        <v>28</v>
      </c>
      <c r="Y16" s="104">
        <f t="shared" si="47"/>
        <v>100</v>
      </c>
      <c r="Z16" s="104">
        <f t="shared" si="43"/>
        <v>0</v>
      </c>
      <c r="AA16" s="104">
        <f t="shared" si="43"/>
        <v>0</v>
      </c>
      <c r="AB16" s="104"/>
      <c r="AC16" s="104">
        <f t="shared" si="43"/>
        <v>0</v>
      </c>
      <c r="AD16" s="104">
        <f t="shared" si="43"/>
        <v>0</v>
      </c>
      <c r="AE16" s="104">
        <f t="shared" si="43"/>
        <v>215.91900000000001</v>
      </c>
      <c r="AF16" s="104">
        <f t="shared" si="43"/>
        <v>215.91900000000001</v>
      </c>
      <c r="AG16" s="104">
        <f t="shared" si="49"/>
        <v>100</v>
      </c>
      <c r="AH16" s="104">
        <f t="shared" si="43"/>
        <v>0</v>
      </c>
      <c r="AI16" s="104">
        <f t="shared" si="43"/>
        <v>0</v>
      </c>
      <c r="AJ16" s="104">
        <f t="shared" si="43"/>
        <v>17692.958780000001</v>
      </c>
      <c r="AK16" s="104">
        <f t="shared" si="43"/>
        <v>17692.958780000001</v>
      </c>
      <c r="AL16" s="104">
        <f t="shared" si="53"/>
        <v>100</v>
      </c>
      <c r="AM16" s="104"/>
      <c r="AN16" s="104"/>
      <c r="AO16" s="104">
        <f t="shared" si="43"/>
        <v>13549.019999999999</v>
      </c>
      <c r="AP16" s="104">
        <f t="shared" si="43"/>
        <v>13549.019999999999</v>
      </c>
      <c r="AQ16" s="104">
        <f t="shared" si="50"/>
        <v>100</v>
      </c>
      <c r="AR16" s="104">
        <f t="shared" si="43"/>
        <v>0</v>
      </c>
      <c r="AS16" s="104">
        <f t="shared" si="43"/>
        <v>0</v>
      </c>
      <c r="AT16" s="104">
        <f t="shared" si="43"/>
        <v>1083.5049999999999</v>
      </c>
      <c r="AU16" s="104">
        <f t="shared" si="43"/>
        <v>1083.5049999999999</v>
      </c>
      <c r="AV16" s="104">
        <f t="shared" si="51"/>
        <v>100</v>
      </c>
      <c r="AW16" s="104">
        <f t="shared" si="43"/>
        <v>0</v>
      </c>
      <c r="AX16" s="104">
        <f t="shared" si="43"/>
        <v>0</v>
      </c>
      <c r="AY16" s="104">
        <f t="shared" si="43"/>
        <v>0</v>
      </c>
      <c r="AZ16" s="104">
        <f t="shared" si="43"/>
        <v>0</v>
      </c>
      <c r="BA16" s="104">
        <f t="shared" si="43"/>
        <v>0</v>
      </c>
      <c r="BB16" s="292"/>
    </row>
    <row r="17" spans="1:54" ht="31.5">
      <c r="A17" s="305"/>
      <c r="B17" s="306"/>
      <c r="C17" s="306"/>
      <c r="D17" s="150" t="s">
        <v>43</v>
      </c>
      <c r="E17" s="104">
        <f t="shared" si="52"/>
        <v>0</v>
      </c>
      <c r="F17" s="104">
        <f t="shared" si="43"/>
        <v>0</v>
      </c>
      <c r="G17" s="104"/>
      <c r="H17" s="104">
        <f t="shared" si="43"/>
        <v>0</v>
      </c>
      <c r="I17" s="104">
        <f t="shared" si="43"/>
        <v>0</v>
      </c>
      <c r="J17" s="104">
        <f t="shared" si="43"/>
        <v>0</v>
      </c>
      <c r="K17" s="104">
        <f t="shared" si="43"/>
        <v>0</v>
      </c>
      <c r="L17" s="104">
        <f t="shared" si="43"/>
        <v>0</v>
      </c>
      <c r="M17" s="104">
        <f t="shared" si="43"/>
        <v>0</v>
      </c>
      <c r="N17" s="104">
        <f t="shared" si="43"/>
        <v>0</v>
      </c>
      <c r="O17" s="104">
        <f t="shared" si="43"/>
        <v>0</v>
      </c>
      <c r="P17" s="104">
        <f t="shared" si="43"/>
        <v>0</v>
      </c>
      <c r="Q17" s="104">
        <f t="shared" si="43"/>
        <v>0</v>
      </c>
      <c r="R17" s="104">
        <f t="shared" si="43"/>
        <v>0</v>
      </c>
      <c r="S17" s="104"/>
      <c r="T17" s="104">
        <f t="shared" si="43"/>
        <v>0</v>
      </c>
      <c r="U17" s="104">
        <f t="shared" si="43"/>
        <v>0</v>
      </c>
      <c r="V17" s="104"/>
      <c r="W17" s="104">
        <f t="shared" si="43"/>
        <v>0</v>
      </c>
      <c r="X17" s="104">
        <f t="shared" si="43"/>
        <v>0</v>
      </c>
      <c r="Y17" s="104"/>
      <c r="Z17" s="104">
        <f t="shared" si="43"/>
        <v>0</v>
      </c>
      <c r="AA17" s="104">
        <f t="shared" si="43"/>
        <v>0</v>
      </c>
      <c r="AB17" s="104"/>
      <c r="AC17" s="104">
        <f t="shared" si="43"/>
        <v>0</v>
      </c>
      <c r="AD17" s="104">
        <f t="shared" si="43"/>
        <v>0</v>
      </c>
      <c r="AE17" s="104">
        <f t="shared" si="43"/>
        <v>0</v>
      </c>
      <c r="AF17" s="104">
        <f t="shared" si="43"/>
        <v>0</v>
      </c>
      <c r="AG17" s="104"/>
      <c r="AH17" s="104">
        <f t="shared" si="43"/>
        <v>0</v>
      </c>
      <c r="AI17" s="104">
        <f t="shared" si="43"/>
        <v>0</v>
      </c>
      <c r="AJ17" s="104">
        <f t="shared" si="43"/>
        <v>0</v>
      </c>
      <c r="AK17" s="104">
        <f t="shared" si="43"/>
        <v>0</v>
      </c>
      <c r="AL17" s="104"/>
      <c r="AM17" s="104"/>
      <c r="AN17" s="104"/>
      <c r="AO17" s="104">
        <f t="shared" si="43"/>
        <v>0</v>
      </c>
      <c r="AP17" s="104">
        <f t="shared" si="43"/>
        <v>0</v>
      </c>
      <c r="AQ17" s="104">
        <f t="shared" si="43"/>
        <v>0</v>
      </c>
      <c r="AR17" s="104">
        <f t="shared" si="43"/>
        <v>0</v>
      </c>
      <c r="AS17" s="104">
        <f t="shared" si="43"/>
        <v>0</v>
      </c>
      <c r="AT17" s="104">
        <f t="shared" si="43"/>
        <v>0</v>
      </c>
      <c r="AU17" s="104">
        <f t="shared" si="43"/>
        <v>0</v>
      </c>
      <c r="AV17" s="104"/>
      <c r="AW17" s="104">
        <f t="shared" si="43"/>
        <v>0</v>
      </c>
      <c r="AX17" s="104">
        <f t="shared" si="43"/>
        <v>0</v>
      </c>
      <c r="AY17" s="104">
        <f t="shared" si="43"/>
        <v>0</v>
      </c>
      <c r="AZ17" s="104">
        <f t="shared" si="43"/>
        <v>0</v>
      </c>
      <c r="BA17" s="104">
        <f t="shared" si="43"/>
        <v>0</v>
      </c>
      <c r="BB17" s="292"/>
    </row>
    <row r="18" spans="1:54" s="137" customFormat="1">
      <c r="A18" s="305" t="s">
        <v>300</v>
      </c>
      <c r="B18" s="306"/>
      <c r="C18" s="306"/>
      <c r="D18" s="149" t="s">
        <v>41</v>
      </c>
      <c r="E18" s="105">
        <f t="shared" si="52"/>
        <v>107572.45078</v>
      </c>
      <c r="F18" s="105">
        <f t="shared" si="43"/>
        <v>94208.320780000009</v>
      </c>
      <c r="G18" s="105">
        <f t="shared" si="44"/>
        <v>87.576624030504419</v>
      </c>
      <c r="H18" s="105">
        <f t="shared" si="43"/>
        <v>2857.02</v>
      </c>
      <c r="I18" s="105">
        <f t="shared" si="43"/>
        <v>2856.9900000000002</v>
      </c>
      <c r="J18" s="105">
        <f t="shared" si="43"/>
        <v>99.998949954848072</v>
      </c>
      <c r="K18" s="105">
        <f t="shared" si="43"/>
        <v>8484.6</v>
      </c>
      <c r="L18" s="105">
        <f t="shared" si="43"/>
        <v>8484.64</v>
      </c>
      <c r="M18" s="105">
        <f t="shared" si="43"/>
        <v>100.00047144237794</v>
      </c>
      <c r="N18" s="105">
        <f t="shared" si="43"/>
        <v>8519.85</v>
      </c>
      <c r="O18" s="105">
        <f t="shared" si="43"/>
        <v>8519.85</v>
      </c>
      <c r="P18" s="105">
        <f t="shared" si="43"/>
        <v>100</v>
      </c>
      <c r="Q18" s="105">
        <f t="shared" si="43"/>
        <v>10622.74</v>
      </c>
      <c r="R18" s="105">
        <f t="shared" si="43"/>
        <v>10622.729999999998</v>
      </c>
      <c r="S18" s="105">
        <f t="shared" si="45"/>
        <v>99.999905862329285</v>
      </c>
      <c r="T18" s="105">
        <f t="shared" si="43"/>
        <v>10459.370999999999</v>
      </c>
      <c r="U18" s="105">
        <f t="shared" si="43"/>
        <v>10459.370999999999</v>
      </c>
      <c r="V18" s="105">
        <f t="shared" si="46"/>
        <v>100</v>
      </c>
      <c r="W18" s="105">
        <f t="shared" si="43"/>
        <v>9934.6095299999997</v>
      </c>
      <c r="X18" s="105">
        <f t="shared" si="43"/>
        <v>9934.6495299999988</v>
      </c>
      <c r="Y18" s="105">
        <f t="shared" si="47"/>
        <v>100.00040263283503</v>
      </c>
      <c r="Z18" s="105">
        <f t="shared" si="43"/>
        <v>11149.850250000001</v>
      </c>
      <c r="AA18" s="105">
        <f t="shared" si="43"/>
        <v>11149.850250000001</v>
      </c>
      <c r="AB18" s="105">
        <f t="shared" si="48"/>
        <v>100</v>
      </c>
      <c r="AC18" s="105">
        <f t="shared" si="43"/>
        <v>0</v>
      </c>
      <c r="AD18" s="105">
        <f t="shared" si="43"/>
        <v>0</v>
      </c>
      <c r="AE18" s="105">
        <f>AE129</f>
        <v>6809.6099999999988</v>
      </c>
      <c r="AF18" s="105">
        <f t="shared" si="43"/>
        <v>6809.6099999999988</v>
      </c>
      <c r="AG18" s="105">
        <f t="shared" si="49"/>
        <v>100</v>
      </c>
      <c r="AH18" s="105">
        <f t="shared" si="43"/>
        <v>0</v>
      </c>
      <c r="AI18" s="105">
        <f t="shared" si="43"/>
        <v>0</v>
      </c>
      <c r="AJ18" s="105">
        <f t="shared" si="43"/>
        <v>7653.29</v>
      </c>
      <c r="AK18" s="105">
        <f t="shared" si="43"/>
        <v>7653.25</v>
      </c>
      <c r="AL18" s="105">
        <f t="shared" si="53"/>
        <v>99.999477348957114</v>
      </c>
      <c r="AM18" s="105"/>
      <c r="AN18" s="105"/>
      <c r="AO18" s="105">
        <f t="shared" si="43"/>
        <v>9353.27</v>
      </c>
      <c r="AP18" s="105">
        <f t="shared" si="43"/>
        <v>9353.25</v>
      </c>
      <c r="AQ18" s="105">
        <f t="shared" ref="AQ18:AQ21" si="54">AP18/AO18*100</f>
        <v>99.999786171039645</v>
      </c>
      <c r="AR18" s="105">
        <f t="shared" si="43"/>
        <v>0</v>
      </c>
      <c r="AS18" s="105">
        <f t="shared" si="43"/>
        <v>0</v>
      </c>
      <c r="AT18" s="105">
        <f t="shared" si="43"/>
        <v>8364.1299999999992</v>
      </c>
      <c r="AU18" s="105">
        <f t="shared" si="43"/>
        <v>8364.1299999999992</v>
      </c>
      <c r="AV18" s="105">
        <f t="shared" si="51"/>
        <v>100</v>
      </c>
      <c r="AW18" s="105">
        <f t="shared" si="43"/>
        <v>0</v>
      </c>
      <c r="AX18" s="105">
        <f t="shared" si="43"/>
        <v>0</v>
      </c>
      <c r="AY18" s="105">
        <f t="shared" si="43"/>
        <v>13364.109999999999</v>
      </c>
      <c r="AZ18" s="105">
        <f t="shared" si="43"/>
        <v>0</v>
      </c>
      <c r="BA18" s="105">
        <f t="shared" si="43"/>
        <v>0</v>
      </c>
      <c r="BB18" s="311"/>
    </row>
    <row r="19" spans="1:54" ht="47.25">
      <c r="A19" s="305"/>
      <c r="B19" s="306"/>
      <c r="C19" s="306"/>
      <c r="D19" s="150" t="s">
        <v>2</v>
      </c>
      <c r="E19" s="104">
        <f t="shared" si="52"/>
        <v>2478.3000000000002</v>
      </c>
      <c r="F19" s="104">
        <f t="shared" si="43"/>
        <v>2472.88</v>
      </c>
      <c r="G19" s="104">
        <f t="shared" si="44"/>
        <v>99.781301698745111</v>
      </c>
      <c r="H19" s="104">
        <f t="shared" si="43"/>
        <v>0</v>
      </c>
      <c r="I19" s="104">
        <f t="shared" si="43"/>
        <v>0</v>
      </c>
      <c r="J19" s="104">
        <f t="shared" si="43"/>
        <v>0</v>
      </c>
      <c r="K19" s="104">
        <f t="shared" si="43"/>
        <v>224.5</v>
      </c>
      <c r="L19" s="104">
        <f t="shared" si="43"/>
        <v>224.5</v>
      </c>
      <c r="M19" s="104">
        <f t="shared" si="43"/>
        <v>100</v>
      </c>
      <c r="N19" s="104">
        <f t="shared" si="43"/>
        <v>689.2</v>
      </c>
      <c r="O19" s="104">
        <f t="shared" si="43"/>
        <v>689.2</v>
      </c>
      <c r="P19" s="104">
        <f t="shared" si="43"/>
        <v>100</v>
      </c>
      <c r="Q19" s="104">
        <f t="shared" si="43"/>
        <v>526.29999999999995</v>
      </c>
      <c r="R19" s="104">
        <f t="shared" si="43"/>
        <v>526.29999999999995</v>
      </c>
      <c r="S19" s="104">
        <f t="shared" si="45"/>
        <v>100</v>
      </c>
      <c r="T19" s="104">
        <f t="shared" si="43"/>
        <v>48.786999999999999</v>
      </c>
      <c r="U19" s="104">
        <f t="shared" si="43"/>
        <v>48.786999999999999</v>
      </c>
      <c r="V19" s="104">
        <f t="shared" si="46"/>
        <v>100</v>
      </c>
      <c r="W19" s="104">
        <f t="shared" si="43"/>
        <v>111.21299999999999</v>
      </c>
      <c r="X19" s="104">
        <f t="shared" si="43"/>
        <v>111.21299999999999</v>
      </c>
      <c r="Y19" s="104">
        <f t="shared" si="47"/>
        <v>100</v>
      </c>
      <c r="Z19" s="104">
        <f t="shared" si="43"/>
        <v>13.02</v>
      </c>
      <c r="AA19" s="104">
        <f t="shared" si="43"/>
        <v>13.02</v>
      </c>
      <c r="AB19" s="104">
        <f t="shared" si="48"/>
        <v>100</v>
      </c>
      <c r="AC19" s="104">
        <f t="shared" si="43"/>
        <v>0</v>
      </c>
      <c r="AD19" s="104">
        <f t="shared" si="43"/>
        <v>0</v>
      </c>
      <c r="AE19" s="104">
        <f t="shared" si="43"/>
        <v>0</v>
      </c>
      <c r="AF19" s="104">
        <f t="shared" si="43"/>
        <v>0</v>
      </c>
      <c r="AG19" s="104"/>
      <c r="AH19" s="104">
        <f t="shared" si="43"/>
        <v>0</v>
      </c>
      <c r="AI19" s="104">
        <f t="shared" si="43"/>
        <v>0</v>
      </c>
      <c r="AJ19" s="104">
        <f t="shared" ref="F19:BA21" si="55">AJ130</f>
        <v>0</v>
      </c>
      <c r="AK19" s="104">
        <f t="shared" si="55"/>
        <v>0</v>
      </c>
      <c r="AL19" s="104"/>
      <c r="AM19" s="104"/>
      <c r="AN19" s="104"/>
      <c r="AO19" s="104">
        <f t="shared" si="55"/>
        <v>838</v>
      </c>
      <c r="AP19" s="104">
        <f t="shared" si="55"/>
        <v>838</v>
      </c>
      <c r="AQ19" s="104">
        <f t="shared" si="54"/>
        <v>100</v>
      </c>
      <c r="AR19" s="104">
        <f t="shared" si="55"/>
        <v>0</v>
      </c>
      <c r="AS19" s="104">
        <f t="shared" si="55"/>
        <v>0</v>
      </c>
      <c r="AT19" s="104">
        <f t="shared" si="55"/>
        <v>21.86</v>
      </c>
      <c r="AU19" s="104">
        <f t="shared" si="55"/>
        <v>21.86</v>
      </c>
      <c r="AV19" s="104">
        <f t="shared" si="51"/>
        <v>100</v>
      </c>
      <c r="AW19" s="104">
        <f t="shared" si="55"/>
        <v>0</v>
      </c>
      <c r="AX19" s="104">
        <f t="shared" si="55"/>
        <v>0</v>
      </c>
      <c r="AY19" s="104">
        <f t="shared" si="55"/>
        <v>5.42</v>
      </c>
      <c r="AZ19" s="104">
        <f t="shared" si="55"/>
        <v>0</v>
      </c>
      <c r="BA19" s="104">
        <f t="shared" si="55"/>
        <v>0</v>
      </c>
      <c r="BB19" s="311"/>
    </row>
    <row r="20" spans="1:54">
      <c r="A20" s="305"/>
      <c r="B20" s="306"/>
      <c r="C20" s="306"/>
      <c r="D20" s="148" t="s">
        <v>293</v>
      </c>
      <c r="E20" s="104">
        <f t="shared" si="52"/>
        <v>95016.523249999998</v>
      </c>
      <c r="F20" s="104">
        <f t="shared" si="55"/>
        <v>83777.22325000001</v>
      </c>
      <c r="G20" s="104">
        <f t="shared" si="44"/>
        <v>88.17121526281484</v>
      </c>
      <c r="H20" s="104">
        <f t="shared" si="55"/>
        <v>2790.58</v>
      </c>
      <c r="I20" s="104">
        <f t="shared" si="55"/>
        <v>2790.55</v>
      </c>
      <c r="J20" s="104">
        <f t="shared" si="55"/>
        <v>99.998924954668936</v>
      </c>
      <c r="K20" s="104">
        <f t="shared" si="55"/>
        <v>7898.21</v>
      </c>
      <c r="L20" s="104">
        <f t="shared" si="55"/>
        <v>7898.25</v>
      </c>
      <c r="M20" s="104">
        <f t="shared" si="55"/>
        <v>100.00050644386513</v>
      </c>
      <c r="N20" s="104">
        <f t="shared" si="55"/>
        <v>7481.49</v>
      </c>
      <c r="O20" s="104">
        <f t="shared" si="55"/>
        <v>7481.49</v>
      </c>
      <c r="P20" s="104">
        <f t="shared" si="55"/>
        <v>100</v>
      </c>
      <c r="Q20" s="104">
        <f t="shared" si="55"/>
        <v>9807.130000000001</v>
      </c>
      <c r="R20" s="104">
        <f t="shared" si="55"/>
        <v>9807.119999999999</v>
      </c>
      <c r="S20" s="104">
        <f t="shared" si="45"/>
        <v>99.99989803336959</v>
      </c>
      <c r="T20" s="104">
        <f t="shared" si="55"/>
        <v>10069.284</v>
      </c>
      <c r="U20" s="104">
        <f t="shared" si="55"/>
        <v>10069.284</v>
      </c>
      <c r="V20" s="104">
        <f t="shared" si="46"/>
        <v>100</v>
      </c>
      <c r="W20" s="104">
        <f t="shared" si="55"/>
        <v>9419.6890000000003</v>
      </c>
      <c r="X20" s="104">
        <f t="shared" si="55"/>
        <v>9419.7289999999994</v>
      </c>
      <c r="Y20" s="104">
        <f t="shared" si="47"/>
        <v>100.00042464246961</v>
      </c>
      <c r="Z20" s="104">
        <f t="shared" si="55"/>
        <v>9183.8302500000009</v>
      </c>
      <c r="AA20" s="104">
        <f t="shared" si="55"/>
        <v>9183.8302500000009</v>
      </c>
      <c r="AB20" s="104">
        <f t="shared" si="48"/>
        <v>100</v>
      </c>
      <c r="AC20" s="104">
        <f t="shared" si="55"/>
        <v>0</v>
      </c>
      <c r="AD20" s="104">
        <f t="shared" si="55"/>
        <v>0</v>
      </c>
      <c r="AE20" s="104">
        <f t="shared" si="55"/>
        <v>5428.8799999999992</v>
      </c>
      <c r="AF20" s="104">
        <f t="shared" si="55"/>
        <v>5428.8799999999992</v>
      </c>
      <c r="AG20" s="104">
        <f t="shared" si="49"/>
        <v>100</v>
      </c>
      <c r="AH20" s="104">
        <f t="shared" si="55"/>
        <v>0</v>
      </c>
      <c r="AI20" s="104">
        <f t="shared" si="55"/>
        <v>0</v>
      </c>
      <c r="AJ20" s="104">
        <f t="shared" si="55"/>
        <v>6384.79</v>
      </c>
      <c r="AK20" s="104">
        <f t="shared" si="55"/>
        <v>6384.75</v>
      </c>
      <c r="AL20" s="105">
        <f t="shared" si="53"/>
        <v>99.999373511110008</v>
      </c>
      <c r="AM20" s="104"/>
      <c r="AN20" s="104"/>
      <c r="AO20" s="104">
        <f t="shared" si="55"/>
        <v>7757.01</v>
      </c>
      <c r="AP20" s="104">
        <f t="shared" si="55"/>
        <v>7756.99</v>
      </c>
      <c r="AQ20" s="104">
        <f t="shared" si="54"/>
        <v>99.999742168696443</v>
      </c>
      <c r="AR20" s="104">
        <f t="shared" si="55"/>
        <v>0</v>
      </c>
      <c r="AS20" s="104">
        <f t="shared" si="55"/>
        <v>0</v>
      </c>
      <c r="AT20" s="104">
        <f t="shared" si="55"/>
        <v>7556.3499999999995</v>
      </c>
      <c r="AU20" s="104">
        <f t="shared" si="55"/>
        <v>7556.3499999999995</v>
      </c>
      <c r="AV20" s="104">
        <f t="shared" si="51"/>
        <v>100</v>
      </c>
      <c r="AW20" s="104">
        <f t="shared" si="55"/>
        <v>0</v>
      </c>
      <c r="AX20" s="104">
        <f t="shared" si="55"/>
        <v>0</v>
      </c>
      <c r="AY20" s="104">
        <f t="shared" si="55"/>
        <v>11239.279999999999</v>
      </c>
      <c r="AZ20" s="104">
        <f t="shared" si="55"/>
        <v>0</v>
      </c>
      <c r="BA20" s="104">
        <f t="shared" si="55"/>
        <v>0</v>
      </c>
      <c r="BB20" s="311"/>
    </row>
    <row r="21" spans="1:54" ht="31.5">
      <c r="A21" s="305"/>
      <c r="B21" s="306"/>
      <c r="C21" s="306"/>
      <c r="D21" s="150" t="s">
        <v>43</v>
      </c>
      <c r="E21" s="104">
        <f t="shared" si="52"/>
        <v>10077.62753</v>
      </c>
      <c r="F21" s="104">
        <f t="shared" si="55"/>
        <v>7958.2175299999999</v>
      </c>
      <c r="G21" s="104">
        <f t="shared" si="44"/>
        <v>78.969157237745222</v>
      </c>
      <c r="H21" s="104">
        <f t="shared" si="55"/>
        <v>66.44</v>
      </c>
      <c r="I21" s="104">
        <f t="shared" si="55"/>
        <v>66.44</v>
      </c>
      <c r="J21" s="104">
        <f t="shared" si="55"/>
        <v>100</v>
      </c>
      <c r="K21" s="104">
        <f t="shared" si="55"/>
        <v>361.89000000000004</v>
      </c>
      <c r="L21" s="104">
        <f t="shared" si="55"/>
        <v>361.89000000000004</v>
      </c>
      <c r="M21" s="104">
        <f t="shared" si="55"/>
        <v>100</v>
      </c>
      <c r="N21" s="104">
        <f t="shared" si="55"/>
        <v>349.16</v>
      </c>
      <c r="O21" s="104">
        <f t="shared" si="55"/>
        <v>349.16</v>
      </c>
      <c r="P21" s="104">
        <f t="shared" si="55"/>
        <v>100</v>
      </c>
      <c r="Q21" s="104">
        <f t="shared" si="55"/>
        <v>289.31</v>
      </c>
      <c r="R21" s="104">
        <f t="shared" si="55"/>
        <v>289.31</v>
      </c>
      <c r="S21" s="104">
        <f t="shared" si="45"/>
        <v>100</v>
      </c>
      <c r="T21" s="104">
        <f t="shared" si="55"/>
        <v>341.29999999999995</v>
      </c>
      <c r="U21" s="104">
        <f t="shared" si="55"/>
        <v>341.29999999999995</v>
      </c>
      <c r="V21" s="104">
        <f t="shared" si="46"/>
        <v>100</v>
      </c>
      <c r="W21" s="104">
        <f t="shared" si="55"/>
        <v>403.70753000000002</v>
      </c>
      <c r="X21" s="104">
        <f t="shared" si="55"/>
        <v>403.70753000000002</v>
      </c>
      <c r="Y21" s="104">
        <f t="shared" si="47"/>
        <v>100</v>
      </c>
      <c r="Z21" s="104">
        <f t="shared" si="55"/>
        <v>1953</v>
      </c>
      <c r="AA21" s="104">
        <f t="shared" si="55"/>
        <v>1953</v>
      </c>
      <c r="AB21" s="104">
        <f t="shared" si="48"/>
        <v>100</v>
      </c>
      <c r="AC21" s="104">
        <f t="shared" si="55"/>
        <v>0</v>
      </c>
      <c r="AD21" s="104">
        <f t="shared" si="55"/>
        <v>0</v>
      </c>
      <c r="AE21" s="104">
        <f t="shared" si="55"/>
        <v>1380.73</v>
      </c>
      <c r="AF21" s="104">
        <f t="shared" si="55"/>
        <v>1380.73</v>
      </c>
      <c r="AG21" s="104">
        <f t="shared" si="49"/>
        <v>100</v>
      </c>
      <c r="AH21" s="104">
        <f t="shared" si="55"/>
        <v>0</v>
      </c>
      <c r="AI21" s="104">
        <f t="shared" si="55"/>
        <v>0</v>
      </c>
      <c r="AJ21" s="104">
        <f t="shared" si="55"/>
        <v>1268.5</v>
      </c>
      <c r="AK21" s="104">
        <f t="shared" si="55"/>
        <v>1268.5</v>
      </c>
      <c r="AL21" s="104">
        <f t="shared" si="53"/>
        <v>100</v>
      </c>
      <c r="AM21" s="104"/>
      <c r="AN21" s="104"/>
      <c r="AO21" s="104">
        <f t="shared" si="55"/>
        <v>758.26</v>
      </c>
      <c r="AP21" s="104">
        <f t="shared" si="55"/>
        <v>758.26</v>
      </c>
      <c r="AQ21" s="104">
        <f t="shared" si="54"/>
        <v>100</v>
      </c>
      <c r="AR21" s="104">
        <f t="shared" si="55"/>
        <v>0</v>
      </c>
      <c r="AS21" s="104">
        <f t="shared" si="55"/>
        <v>0</v>
      </c>
      <c r="AT21" s="104">
        <f t="shared" si="55"/>
        <v>785.92</v>
      </c>
      <c r="AU21" s="104">
        <f t="shared" si="55"/>
        <v>785.92</v>
      </c>
      <c r="AV21" s="104">
        <f t="shared" si="51"/>
        <v>100</v>
      </c>
      <c r="AW21" s="104">
        <f t="shared" si="55"/>
        <v>0</v>
      </c>
      <c r="AX21" s="104">
        <f t="shared" si="55"/>
        <v>0</v>
      </c>
      <c r="AY21" s="104">
        <f t="shared" si="55"/>
        <v>2119.41</v>
      </c>
      <c r="AZ21" s="104">
        <f t="shared" si="55"/>
        <v>0</v>
      </c>
      <c r="BA21" s="104">
        <f t="shared" si="55"/>
        <v>0</v>
      </c>
      <c r="BB21" s="311"/>
    </row>
    <row r="22" spans="1:54" s="138" customFormat="1">
      <c r="A22" s="299" t="s">
        <v>304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8"/>
      <c r="AZ22" s="308"/>
      <c r="BA22" s="308"/>
      <c r="BB22" s="309"/>
    </row>
    <row r="23" spans="1:54" s="138" customFormat="1">
      <c r="A23" s="299" t="s">
        <v>326</v>
      </c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1"/>
    </row>
    <row r="24" spans="1:54" s="137" customFormat="1">
      <c r="A24" s="302" t="s">
        <v>263</v>
      </c>
      <c r="B24" s="291" t="s">
        <v>344</v>
      </c>
      <c r="C24" s="291"/>
      <c r="D24" s="151" t="s">
        <v>41</v>
      </c>
      <c r="E24" s="105">
        <f t="shared" ref="E24" si="56">H24+K24+N24+Q24+T24+W24+Z24+AE24+AJ24+AO24+AT24+AY24</f>
        <v>5658.6900000000005</v>
      </c>
      <c r="F24" s="105">
        <f t="shared" ref="F24" si="57">I24+L24+O24+R24+U24+X24+AA24+AF24+AK24+AP24+AU24+AZ24</f>
        <v>5346.32</v>
      </c>
      <c r="G24" s="105">
        <f t="shared" ref="G24:G74" si="58">F24/E24*100</f>
        <v>94.479817767009663</v>
      </c>
      <c r="H24" s="105">
        <f>H26+H25</f>
        <v>598.58000000000004</v>
      </c>
      <c r="I24" s="105">
        <f>I26+I25</f>
        <v>598.54999999999995</v>
      </c>
      <c r="J24" s="132">
        <f t="shared" ref="J24:J26" si="59">I24/H24*100</f>
        <v>99.994988138594664</v>
      </c>
      <c r="K24" s="105">
        <f>K26+K25</f>
        <v>918.76</v>
      </c>
      <c r="L24" s="105">
        <f>L26+L25</f>
        <v>918.8</v>
      </c>
      <c r="M24" s="132">
        <f t="shared" ref="M24:M26" si="60">L24/K24*100</f>
        <v>100.00435369410945</v>
      </c>
      <c r="N24" s="105">
        <f>N26+N25</f>
        <v>740.54</v>
      </c>
      <c r="O24" s="105">
        <f>O26+O25</f>
        <v>740.54</v>
      </c>
      <c r="P24" s="105">
        <f>P26+P25</f>
        <v>100</v>
      </c>
      <c r="Q24" s="105">
        <f>Q26+Q25</f>
        <v>1824.46</v>
      </c>
      <c r="R24" s="105">
        <f>R26+R25</f>
        <v>1824.46</v>
      </c>
      <c r="S24" s="132">
        <f t="shared" ref="S24:S29" si="61">R24/Q24*100</f>
        <v>100</v>
      </c>
      <c r="T24" s="105">
        <f>T26+T25</f>
        <v>0</v>
      </c>
      <c r="U24" s="105">
        <f>U26+U25</f>
        <v>0</v>
      </c>
      <c r="V24" s="105">
        <f>V26+V25</f>
        <v>0</v>
      </c>
      <c r="W24" s="105">
        <f>W26+W25</f>
        <v>58.509999999999991</v>
      </c>
      <c r="X24" s="105">
        <f>X26+X25</f>
        <v>58.509999999999991</v>
      </c>
      <c r="Y24" s="105">
        <f t="shared" ref="Y24:Y26" si="62">X24/W24*100</f>
        <v>100</v>
      </c>
      <c r="Z24" s="105">
        <f>Z26+Z25</f>
        <v>0</v>
      </c>
      <c r="AA24" s="105">
        <f>AA26+AA25</f>
        <v>0</v>
      </c>
      <c r="AB24" s="105"/>
      <c r="AC24" s="105">
        <f t="shared" ref="AC24:BA24" si="63">AC26+AC25</f>
        <v>0</v>
      </c>
      <c r="AD24" s="105">
        <f t="shared" si="63"/>
        <v>0</v>
      </c>
      <c r="AE24" s="105">
        <f t="shared" si="63"/>
        <v>0</v>
      </c>
      <c r="AF24" s="105">
        <f t="shared" si="63"/>
        <v>0</v>
      </c>
      <c r="AG24" s="105">
        <f t="shared" si="63"/>
        <v>0</v>
      </c>
      <c r="AH24" s="105">
        <f t="shared" si="63"/>
        <v>0</v>
      </c>
      <c r="AI24" s="105">
        <f t="shared" si="63"/>
        <v>0</v>
      </c>
      <c r="AJ24" s="105">
        <f t="shared" si="63"/>
        <v>418</v>
      </c>
      <c r="AK24" s="105">
        <f t="shared" si="63"/>
        <v>418</v>
      </c>
      <c r="AL24" s="105">
        <f t="shared" ref="AL24:AL74" si="64">AK24/AJ24*100</f>
        <v>100</v>
      </c>
      <c r="AM24" s="105"/>
      <c r="AN24" s="105"/>
      <c r="AO24" s="105">
        <f t="shared" si="63"/>
        <v>415.04</v>
      </c>
      <c r="AP24" s="105">
        <f t="shared" si="63"/>
        <v>415.04</v>
      </c>
      <c r="AQ24" s="105">
        <f t="shared" ref="AQ24:AQ47" si="65">AP24/AO24*100</f>
        <v>100</v>
      </c>
      <c r="AR24" s="105">
        <f t="shared" si="63"/>
        <v>0</v>
      </c>
      <c r="AS24" s="105">
        <f t="shared" si="63"/>
        <v>0</v>
      </c>
      <c r="AT24" s="105">
        <f t="shared" si="63"/>
        <v>372.42</v>
      </c>
      <c r="AU24" s="105">
        <f t="shared" si="63"/>
        <v>372.42</v>
      </c>
      <c r="AV24" s="104">
        <f t="shared" ref="AV24:AV74" si="66">AU24/AT24*100</f>
        <v>100</v>
      </c>
      <c r="AW24" s="105">
        <f t="shared" si="63"/>
        <v>0</v>
      </c>
      <c r="AX24" s="105">
        <f t="shared" si="63"/>
        <v>0</v>
      </c>
      <c r="AY24" s="105">
        <f t="shared" si="63"/>
        <v>312.38</v>
      </c>
      <c r="AZ24" s="105">
        <f t="shared" si="63"/>
        <v>0</v>
      </c>
      <c r="BA24" s="105">
        <f t="shared" si="63"/>
        <v>0</v>
      </c>
      <c r="BB24" s="303"/>
    </row>
    <row r="25" spans="1:54" ht="47.25">
      <c r="A25" s="302"/>
      <c r="B25" s="291"/>
      <c r="C25" s="291"/>
      <c r="D25" s="152" t="s">
        <v>2</v>
      </c>
      <c r="E25" s="104"/>
      <c r="F25" s="104"/>
      <c r="G25" s="104"/>
      <c r="H25" s="104"/>
      <c r="I25" s="104"/>
      <c r="J25" s="133"/>
      <c r="K25" s="104"/>
      <c r="L25" s="104"/>
      <c r="M25" s="133"/>
      <c r="N25" s="104"/>
      <c r="O25" s="104"/>
      <c r="P25" s="107"/>
      <c r="Q25" s="104"/>
      <c r="R25" s="104"/>
      <c r="S25" s="133"/>
      <c r="T25" s="104"/>
      <c r="U25" s="104"/>
      <c r="V25" s="107"/>
      <c r="W25" s="104"/>
      <c r="X25" s="104"/>
      <c r="Y25" s="104"/>
      <c r="Z25" s="104"/>
      <c r="AA25" s="104"/>
      <c r="AB25" s="104"/>
      <c r="AC25" s="107"/>
      <c r="AD25" s="107"/>
      <c r="AE25" s="104"/>
      <c r="AF25" s="104"/>
      <c r="AG25" s="107"/>
      <c r="AH25" s="107"/>
      <c r="AI25" s="107"/>
      <c r="AJ25" s="104"/>
      <c r="AK25" s="104"/>
      <c r="AL25" s="104"/>
      <c r="AM25" s="107"/>
      <c r="AN25" s="107"/>
      <c r="AO25" s="104"/>
      <c r="AP25" s="104"/>
      <c r="AQ25" s="105"/>
      <c r="AR25" s="107"/>
      <c r="AS25" s="107"/>
      <c r="AT25" s="104"/>
      <c r="AU25" s="104"/>
      <c r="AV25" s="104"/>
      <c r="AW25" s="107"/>
      <c r="AX25" s="107"/>
      <c r="AY25" s="104"/>
      <c r="AZ25" s="104"/>
      <c r="BA25" s="107"/>
      <c r="BB25" s="303"/>
    </row>
    <row r="26" spans="1:54">
      <c r="A26" s="302"/>
      <c r="B26" s="291"/>
      <c r="C26" s="291"/>
      <c r="D26" s="148" t="s">
        <v>293</v>
      </c>
      <c r="E26" s="104">
        <f t="shared" ref="E26:E44" si="67">H26+K26+N26+Q26+T26+W26+Z26+AE26+AJ26+AO26+AT26+AY26</f>
        <v>5658.6900000000005</v>
      </c>
      <c r="F26" s="104">
        <f t="shared" ref="F26:F44" si="68">I26+L26+O26+R26+U26+X26+AA26+AF26+AK26+AP26+AU26+AZ26</f>
        <v>5346.32</v>
      </c>
      <c r="G26" s="104">
        <f t="shared" si="58"/>
        <v>94.479817767009663</v>
      </c>
      <c r="H26" s="104">
        <v>598.58000000000004</v>
      </c>
      <c r="I26" s="104">
        <v>598.54999999999995</v>
      </c>
      <c r="J26" s="133">
        <f t="shared" si="59"/>
        <v>99.994988138594664</v>
      </c>
      <c r="K26" s="104">
        <v>918.76</v>
      </c>
      <c r="L26" s="104">
        <v>918.8</v>
      </c>
      <c r="M26" s="133">
        <f t="shared" si="60"/>
        <v>100.00435369410945</v>
      </c>
      <c r="N26" s="104">
        <v>740.54</v>
      </c>
      <c r="O26" s="104">
        <v>740.54</v>
      </c>
      <c r="P26" s="133">
        <f t="shared" ref="P26" si="69">O26/N26*100</f>
        <v>100</v>
      </c>
      <c r="Q26" s="104">
        <f>R26</f>
        <v>1824.46</v>
      </c>
      <c r="R26" s="104">
        <f>1906.46-82</f>
        <v>1824.46</v>
      </c>
      <c r="S26" s="133">
        <f t="shared" si="61"/>
        <v>100</v>
      </c>
      <c r="T26" s="104">
        <v>0</v>
      </c>
      <c r="U26" s="104">
        <v>0</v>
      </c>
      <c r="V26" s="107"/>
      <c r="W26" s="104">
        <f>X26</f>
        <v>58.509999999999991</v>
      </c>
      <c r="X26" s="104">
        <f>950-891.49</f>
        <v>58.509999999999991</v>
      </c>
      <c r="Y26" s="104">
        <f t="shared" si="62"/>
        <v>100</v>
      </c>
      <c r="Z26" s="104">
        <f>AA26</f>
        <v>0</v>
      </c>
      <c r="AA26" s="104">
        <v>0</v>
      </c>
      <c r="AB26" s="104"/>
      <c r="AC26" s="107"/>
      <c r="AD26" s="107"/>
      <c r="AE26" s="104">
        <f>AF26</f>
        <v>0</v>
      </c>
      <c r="AF26" s="104"/>
      <c r="AG26" s="107"/>
      <c r="AH26" s="107"/>
      <c r="AI26" s="107"/>
      <c r="AJ26" s="104">
        <f>AK26</f>
        <v>418</v>
      </c>
      <c r="AK26" s="104">
        <f>650.3-26.8-205.5</f>
        <v>418</v>
      </c>
      <c r="AL26" s="104">
        <f t="shared" si="64"/>
        <v>100</v>
      </c>
      <c r="AM26" s="107"/>
      <c r="AN26" s="107"/>
      <c r="AO26" s="104">
        <f>AP26</f>
        <v>415.04</v>
      </c>
      <c r="AP26" s="104">
        <f>415.04</f>
        <v>415.04</v>
      </c>
      <c r="AQ26" s="105">
        <f t="shared" si="65"/>
        <v>100</v>
      </c>
      <c r="AR26" s="107"/>
      <c r="AS26" s="107"/>
      <c r="AT26" s="104">
        <f>AU26</f>
        <v>372.42</v>
      </c>
      <c r="AU26" s="104">
        <v>372.42</v>
      </c>
      <c r="AV26" s="104">
        <f t="shared" si="66"/>
        <v>100</v>
      </c>
      <c r="AW26" s="107"/>
      <c r="AX26" s="107"/>
      <c r="AY26" s="104">
        <v>312.38</v>
      </c>
      <c r="AZ26" s="104"/>
      <c r="BA26" s="107"/>
      <c r="BB26" s="303"/>
    </row>
    <row r="27" spans="1:54" s="137" customFormat="1">
      <c r="A27" s="302" t="s">
        <v>305</v>
      </c>
      <c r="B27" s="291" t="s">
        <v>306</v>
      </c>
      <c r="C27" s="291"/>
      <c r="D27" s="151" t="s">
        <v>41</v>
      </c>
      <c r="E27" s="105">
        <f t="shared" si="67"/>
        <v>405.58000000000004</v>
      </c>
      <c r="F27" s="105">
        <f t="shared" si="68"/>
        <v>405.56</v>
      </c>
      <c r="G27" s="105">
        <f t="shared" si="58"/>
        <v>99.995068790374262</v>
      </c>
      <c r="H27" s="105">
        <f t="shared" ref="H27" si="70">H29+H28</f>
        <v>0</v>
      </c>
      <c r="I27" s="105">
        <f t="shared" ref="I27" si="71">I29+I28</f>
        <v>0</v>
      </c>
      <c r="J27" s="105">
        <f t="shared" ref="J27:K27" si="72">J29+J28</f>
        <v>0</v>
      </c>
      <c r="K27" s="105">
        <f t="shared" si="72"/>
        <v>0</v>
      </c>
      <c r="L27" s="105">
        <f t="shared" ref="L27" si="73">L29+L28</f>
        <v>0</v>
      </c>
      <c r="M27" s="105">
        <f t="shared" ref="M27:N27" si="74">M29+M28</f>
        <v>0</v>
      </c>
      <c r="N27" s="105">
        <f t="shared" si="74"/>
        <v>0</v>
      </c>
      <c r="O27" s="105">
        <f t="shared" ref="O27" si="75">O29+O28</f>
        <v>0</v>
      </c>
      <c r="P27" s="105">
        <f t="shared" ref="P27:Q27" si="76">P29+P28</f>
        <v>0</v>
      </c>
      <c r="Q27" s="105">
        <f t="shared" si="76"/>
        <v>200</v>
      </c>
      <c r="R27" s="105">
        <f t="shared" ref="R27" si="77">R29+R28</f>
        <v>200</v>
      </c>
      <c r="S27" s="132">
        <f t="shared" si="61"/>
        <v>100</v>
      </c>
      <c r="T27" s="105">
        <f t="shared" ref="T27" si="78">T29+T28</f>
        <v>0</v>
      </c>
      <c r="U27" s="105">
        <f t="shared" ref="U27" si="79">U29+U28</f>
        <v>0</v>
      </c>
      <c r="V27" s="105">
        <f t="shared" ref="V27:W27" si="80">V29+V28</f>
        <v>0</v>
      </c>
      <c r="W27" s="105">
        <f t="shared" si="80"/>
        <v>0</v>
      </c>
      <c r="X27" s="105">
        <f t="shared" ref="X27" si="81">X29+X28</f>
        <v>0</v>
      </c>
      <c r="Y27" s="105">
        <f t="shared" ref="Y27:AJ27" si="82">Y29+Y28</f>
        <v>0</v>
      </c>
      <c r="Z27" s="105">
        <f t="shared" si="82"/>
        <v>7</v>
      </c>
      <c r="AA27" s="105">
        <f t="shared" si="82"/>
        <v>7</v>
      </c>
      <c r="AB27" s="105">
        <f t="shared" ref="AB27:AB32" si="83">AA27/Z27*100</f>
        <v>100</v>
      </c>
      <c r="AC27" s="105">
        <f t="shared" si="82"/>
        <v>0</v>
      </c>
      <c r="AD27" s="105">
        <f t="shared" si="82"/>
        <v>0</v>
      </c>
      <c r="AE27" s="105">
        <f t="shared" si="82"/>
        <v>11.38</v>
      </c>
      <c r="AF27" s="105">
        <f t="shared" si="82"/>
        <v>11.38</v>
      </c>
      <c r="AG27" s="105">
        <f t="shared" ref="AG27:AG62" si="84">AF27/AE27*100</f>
        <v>100</v>
      </c>
      <c r="AH27" s="105">
        <f t="shared" si="82"/>
        <v>0</v>
      </c>
      <c r="AI27" s="105">
        <f t="shared" si="82"/>
        <v>0</v>
      </c>
      <c r="AJ27" s="105">
        <f t="shared" si="82"/>
        <v>81.599999999999994</v>
      </c>
      <c r="AK27" s="105">
        <f t="shared" ref="AK27" si="85">AK29+AK28</f>
        <v>81.599999999999994</v>
      </c>
      <c r="AL27" s="105">
        <f t="shared" si="64"/>
        <v>100</v>
      </c>
      <c r="AM27" s="105"/>
      <c r="AN27" s="105"/>
      <c r="AO27" s="105">
        <f t="shared" ref="AO27" si="86">AO29+AO28</f>
        <v>105.6</v>
      </c>
      <c r="AP27" s="105">
        <f t="shared" ref="AP27" si="87">AP29+AP28</f>
        <v>105.58</v>
      </c>
      <c r="AQ27" s="105">
        <f t="shared" si="65"/>
        <v>99.981060606060609</v>
      </c>
      <c r="AR27" s="105">
        <f t="shared" ref="AR27" si="88">AR29+AR28</f>
        <v>0</v>
      </c>
      <c r="AS27" s="105">
        <f t="shared" ref="AS27" si="89">AS29+AS28</f>
        <v>0</v>
      </c>
      <c r="AT27" s="105">
        <f t="shared" ref="AT27:AU27" si="90">AT29+AT28</f>
        <v>0</v>
      </c>
      <c r="AU27" s="105">
        <f t="shared" si="90"/>
        <v>0</v>
      </c>
      <c r="AV27" s="104"/>
      <c r="AW27" s="105">
        <f t="shared" ref="AW27:AX27" si="91">AW29+AW28</f>
        <v>0</v>
      </c>
      <c r="AX27" s="105">
        <f t="shared" si="91"/>
        <v>0</v>
      </c>
      <c r="AY27" s="105">
        <f t="shared" ref="AY27" si="92">AY29+AY28</f>
        <v>0</v>
      </c>
      <c r="AZ27" s="105">
        <f t="shared" ref="AZ27:BA27" si="93">AZ29+AZ28</f>
        <v>0</v>
      </c>
      <c r="BA27" s="105">
        <f t="shared" si="93"/>
        <v>0</v>
      </c>
      <c r="BB27" s="303"/>
    </row>
    <row r="28" spans="1:54" ht="47.25">
      <c r="A28" s="302"/>
      <c r="B28" s="291"/>
      <c r="C28" s="291"/>
      <c r="D28" s="152" t="s">
        <v>2</v>
      </c>
      <c r="E28" s="104">
        <f t="shared" si="67"/>
        <v>0</v>
      </c>
      <c r="F28" s="104">
        <f t="shared" si="68"/>
        <v>0</v>
      </c>
      <c r="G28" s="104"/>
      <c r="H28" s="104"/>
      <c r="I28" s="104"/>
      <c r="J28" s="107"/>
      <c r="K28" s="104"/>
      <c r="L28" s="104"/>
      <c r="M28" s="107"/>
      <c r="N28" s="104"/>
      <c r="O28" s="104"/>
      <c r="P28" s="107"/>
      <c r="Q28" s="104"/>
      <c r="R28" s="104"/>
      <c r="S28" s="133"/>
      <c r="T28" s="104"/>
      <c r="U28" s="104"/>
      <c r="V28" s="107"/>
      <c r="W28" s="104"/>
      <c r="X28" s="104"/>
      <c r="Y28" s="104"/>
      <c r="Z28" s="104"/>
      <c r="AA28" s="104"/>
      <c r="AB28" s="104"/>
      <c r="AC28" s="107"/>
      <c r="AD28" s="107"/>
      <c r="AE28" s="104"/>
      <c r="AF28" s="104"/>
      <c r="AG28" s="104"/>
      <c r="AH28" s="107"/>
      <c r="AI28" s="107"/>
      <c r="AJ28" s="104"/>
      <c r="AK28" s="104"/>
      <c r="AL28" s="104"/>
      <c r="AM28" s="107"/>
      <c r="AN28" s="107"/>
      <c r="AO28" s="104"/>
      <c r="AP28" s="104"/>
      <c r="AQ28" s="105"/>
      <c r="AR28" s="107"/>
      <c r="AS28" s="107"/>
      <c r="AT28" s="104"/>
      <c r="AU28" s="104"/>
      <c r="AV28" s="107"/>
      <c r="AW28" s="107"/>
      <c r="AX28" s="107"/>
      <c r="AY28" s="104"/>
      <c r="AZ28" s="104"/>
      <c r="BA28" s="107"/>
      <c r="BB28" s="303"/>
    </row>
    <row r="29" spans="1:54">
      <c r="A29" s="302"/>
      <c r="B29" s="291"/>
      <c r="C29" s="291"/>
      <c r="D29" s="148" t="s">
        <v>293</v>
      </c>
      <c r="E29" s="104">
        <f t="shared" si="67"/>
        <v>405.58000000000004</v>
      </c>
      <c r="F29" s="104">
        <f t="shared" si="68"/>
        <v>405.56</v>
      </c>
      <c r="G29" s="104">
        <f t="shared" si="58"/>
        <v>99.995068790374262</v>
      </c>
      <c r="H29" s="104"/>
      <c r="I29" s="104"/>
      <c r="J29" s="107"/>
      <c r="K29" s="104"/>
      <c r="L29" s="104"/>
      <c r="M29" s="107"/>
      <c r="N29" s="104"/>
      <c r="O29" s="104"/>
      <c r="P29" s="107"/>
      <c r="Q29" s="104">
        <v>200</v>
      </c>
      <c r="R29" s="104">
        <v>200</v>
      </c>
      <c r="S29" s="133">
        <f t="shared" si="61"/>
        <v>100</v>
      </c>
      <c r="T29" s="104">
        <v>0</v>
      </c>
      <c r="U29" s="104"/>
      <c r="V29" s="107"/>
      <c r="W29" s="104">
        <v>0</v>
      </c>
      <c r="X29" s="104"/>
      <c r="Y29" s="104"/>
      <c r="Z29" s="104">
        <v>7</v>
      </c>
      <c r="AA29" s="104">
        <v>7</v>
      </c>
      <c r="AB29" s="104">
        <f t="shared" si="83"/>
        <v>100</v>
      </c>
      <c r="AC29" s="107"/>
      <c r="AD29" s="107"/>
      <c r="AE29" s="104">
        <v>11.38</v>
      </c>
      <c r="AF29" s="104">
        <f>AE29</f>
        <v>11.38</v>
      </c>
      <c r="AG29" s="104">
        <f t="shared" si="84"/>
        <v>100</v>
      </c>
      <c r="AH29" s="107"/>
      <c r="AI29" s="107"/>
      <c r="AJ29" s="104">
        <v>81.599999999999994</v>
      </c>
      <c r="AK29" s="104">
        <v>81.599999999999994</v>
      </c>
      <c r="AL29" s="104">
        <f t="shared" si="64"/>
        <v>100</v>
      </c>
      <c r="AM29" s="107"/>
      <c r="AN29" s="107"/>
      <c r="AO29" s="104">
        <v>105.6</v>
      </c>
      <c r="AP29" s="104">
        <v>105.58</v>
      </c>
      <c r="AQ29" s="105">
        <f t="shared" si="65"/>
        <v>99.981060606060609</v>
      </c>
      <c r="AR29" s="107"/>
      <c r="AS29" s="107"/>
      <c r="AT29" s="104"/>
      <c r="AU29" s="104"/>
      <c r="AV29" s="107"/>
      <c r="AW29" s="107"/>
      <c r="AX29" s="107"/>
      <c r="AY29" s="104"/>
      <c r="AZ29" s="104"/>
      <c r="BA29" s="107"/>
      <c r="BB29" s="303"/>
    </row>
    <row r="30" spans="1:54" s="137" customFormat="1">
      <c r="A30" s="302" t="s">
        <v>307</v>
      </c>
      <c r="B30" s="291" t="s">
        <v>343</v>
      </c>
      <c r="C30" s="291"/>
      <c r="D30" s="151" t="s">
        <v>41</v>
      </c>
      <c r="E30" s="105">
        <f t="shared" si="67"/>
        <v>1678.6</v>
      </c>
      <c r="F30" s="105">
        <f t="shared" si="68"/>
        <v>1678.6</v>
      </c>
      <c r="G30" s="105">
        <f t="shared" si="58"/>
        <v>100</v>
      </c>
      <c r="H30" s="105">
        <f t="shared" ref="H30:AO30" si="94">H32+H31</f>
        <v>0</v>
      </c>
      <c r="I30" s="105">
        <f t="shared" si="94"/>
        <v>0</v>
      </c>
      <c r="J30" s="105">
        <f t="shared" si="94"/>
        <v>0</v>
      </c>
      <c r="K30" s="105">
        <f t="shared" si="94"/>
        <v>0</v>
      </c>
      <c r="L30" s="105">
        <f t="shared" si="94"/>
        <v>0</v>
      </c>
      <c r="M30" s="105">
        <f>M32+M31</f>
        <v>0</v>
      </c>
      <c r="N30" s="105">
        <f t="shared" si="94"/>
        <v>0</v>
      </c>
      <c r="O30" s="105">
        <f t="shared" si="94"/>
        <v>0</v>
      </c>
      <c r="P30" s="105">
        <f t="shared" si="94"/>
        <v>0</v>
      </c>
      <c r="Q30" s="105">
        <f t="shared" si="94"/>
        <v>0</v>
      </c>
      <c r="R30" s="105">
        <f t="shared" si="94"/>
        <v>0</v>
      </c>
      <c r="S30" s="105">
        <f t="shared" si="94"/>
        <v>0</v>
      </c>
      <c r="T30" s="105">
        <f t="shared" si="94"/>
        <v>0</v>
      </c>
      <c r="U30" s="105">
        <f t="shared" si="94"/>
        <v>0</v>
      </c>
      <c r="V30" s="105">
        <f t="shared" si="94"/>
        <v>0</v>
      </c>
      <c r="W30" s="105">
        <f t="shared" si="94"/>
        <v>891.45</v>
      </c>
      <c r="X30" s="105">
        <f t="shared" si="94"/>
        <v>891.49</v>
      </c>
      <c r="Y30" s="105">
        <f t="shared" si="94"/>
        <v>100.00448707162488</v>
      </c>
      <c r="Z30" s="105">
        <f t="shared" si="94"/>
        <v>66.81</v>
      </c>
      <c r="AA30" s="105">
        <f t="shared" si="94"/>
        <v>66.81</v>
      </c>
      <c r="AB30" s="105">
        <f t="shared" si="94"/>
        <v>100</v>
      </c>
      <c r="AC30" s="105">
        <f t="shared" si="94"/>
        <v>0</v>
      </c>
      <c r="AD30" s="105">
        <f t="shared" si="94"/>
        <v>0</v>
      </c>
      <c r="AE30" s="105">
        <f t="shared" si="94"/>
        <v>514.79999999999995</v>
      </c>
      <c r="AF30" s="105">
        <f t="shared" si="94"/>
        <v>514.79999999999995</v>
      </c>
      <c r="AG30" s="105">
        <f t="shared" si="94"/>
        <v>100</v>
      </c>
      <c r="AH30" s="105">
        <f t="shared" si="94"/>
        <v>0</v>
      </c>
      <c r="AI30" s="105">
        <f t="shared" si="94"/>
        <v>0</v>
      </c>
      <c r="AJ30" s="105">
        <f t="shared" si="94"/>
        <v>205.54</v>
      </c>
      <c r="AK30" s="105">
        <f t="shared" si="94"/>
        <v>205.5</v>
      </c>
      <c r="AL30" s="105">
        <f t="shared" si="64"/>
        <v>99.980539067821354</v>
      </c>
      <c r="AM30" s="105"/>
      <c r="AN30" s="105"/>
      <c r="AO30" s="105">
        <f t="shared" si="94"/>
        <v>0</v>
      </c>
      <c r="AP30" s="105">
        <f t="shared" ref="AP30" si="95">AP32+AP31</f>
        <v>0</v>
      </c>
      <c r="AQ30" s="105"/>
      <c r="AR30" s="105">
        <f t="shared" ref="AR30" si="96">AR32+AR31</f>
        <v>0</v>
      </c>
      <c r="AS30" s="105">
        <f t="shared" ref="AS30" si="97">AS32+AS31</f>
        <v>0</v>
      </c>
      <c r="AT30" s="105">
        <f t="shared" ref="AT30" si="98">AT32+AT31</f>
        <v>0</v>
      </c>
      <c r="AU30" s="105">
        <f t="shared" ref="AU30" si="99">AU32+AU31</f>
        <v>0</v>
      </c>
      <c r="AV30" s="105"/>
      <c r="AW30" s="105">
        <f t="shared" ref="AW30" si="100">AW32+AW31</f>
        <v>0</v>
      </c>
      <c r="AX30" s="105">
        <f t="shared" ref="AX30" si="101">AX32+AX31</f>
        <v>0</v>
      </c>
      <c r="AY30" s="105">
        <f t="shared" ref="AY30" si="102">AY32+AY31</f>
        <v>0</v>
      </c>
      <c r="AZ30" s="105">
        <f t="shared" ref="AZ30" si="103">AZ32+AZ31</f>
        <v>0</v>
      </c>
      <c r="BA30" s="105">
        <f t="shared" ref="BA30" si="104">BA32+BA31</f>
        <v>0</v>
      </c>
      <c r="BB30" s="303"/>
    </row>
    <row r="31" spans="1:54" ht="47.25">
      <c r="A31" s="302"/>
      <c r="B31" s="291"/>
      <c r="C31" s="291"/>
      <c r="D31" s="152" t="s">
        <v>2</v>
      </c>
      <c r="E31" s="104">
        <f t="shared" si="67"/>
        <v>0</v>
      </c>
      <c r="F31" s="104">
        <f t="shared" si="68"/>
        <v>0</v>
      </c>
      <c r="G31" s="104"/>
      <c r="H31" s="104"/>
      <c r="I31" s="104"/>
      <c r="J31" s="107"/>
      <c r="K31" s="104"/>
      <c r="L31" s="104"/>
      <c r="M31" s="107"/>
      <c r="N31" s="104"/>
      <c r="O31" s="104"/>
      <c r="P31" s="107"/>
      <c r="Q31" s="104"/>
      <c r="R31" s="104"/>
      <c r="S31" s="107"/>
      <c r="T31" s="104"/>
      <c r="U31" s="104"/>
      <c r="V31" s="133"/>
      <c r="W31" s="104"/>
      <c r="X31" s="104"/>
      <c r="Y31" s="104"/>
      <c r="Z31" s="104">
        <v>0</v>
      </c>
      <c r="AA31" s="104"/>
      <c r="AB31" s="104"/>
      <c r="AC31" s="107"/>
      <c r="AD31" s="107"/>
      <c r="AE31" s="104">
        <v>0</v>
      </c>
      <c r="AF31" s="104"/>
      <c r="AG31" s="104"/>
      <c r="AH31" s="107"/>
      <c r="AI31" s="107"/>
      <c r="AJ31" s="104">
        <v>0</v>
      </c>
      <c r="AK31" s="104"/>
      <c r="AL31" s="104"/>
      <c r="AM31" s="107"/>
      <c r="AN31" s="107"/>
      <c r="AO31" s="104"/>
      <c r="AP31" s="104"/>
      <c r="AQ31" s="107"/>
      <c r="AR31" s="107"/>
      <c r="AS31" s="107"/>
      <c r="AT31" s="104"/>
      <c r="AU31" s="104"/>
      <c r="AV31" s="107"/>
      <c r="AW31" s="107"/>
      <c r="AX31" s="107"/>
      <c r="AY31" s="104"/>
      <c r="AZ31" s="104"/>
      <c r="BA31" s="107"/>
      <c r="BB31" s="303"/>
    </row>
    <row r="32" spans="1:54">
      <c r="A32" s="302"/>
      <c r="B32" s="291"/>
      <c r="C32" s="291"/>
      <c r="D32" s="148" t="s">
        <v>293</v>
      </c>
      <c r="E32" s="104">
        <f t="shared" si="67"/>
        <v>1678.6</v>
      </c>
      <c r="F32" s="104">
        <f t="shared" si="68"/>
        <v>1678.6</v>
      </c>
      <c r="G32" s="104">
        <f t="shared" si="58"/>
        <v>100</v>
      </c>
      <c r="H32" s="104"/>
      <c r="I32" s="104"/>
      <c r="J32" s="107"/>
      <c r="K32" s="104"/>
      <c r="L32" s="104"/>
      <c r="M32" s="107"/>
      <c r="N32" s="104"/>
      <c r="O32" s="104"/>
      <c r="P32" s="107"/>
      <c r="Q32" s="104"/>
      <c r="R32" s="104"/>
      <c r="S32" s="107"/>
      <c r="T32" s="104"/>
      <c r="U32" s="104"/>
      <c r="V32" s="133"/>
      <c r="W32" s="104">
        <v>891.45</v>
      </c>
      <c r="X32" s="104">
        <v>891.49</v>
      </c>
      <c r="Y32" s="104">
        <f t="shared" ref="Y32" si="105">X32/W32*100</f>
        <v>100.00448707162488</v>
      </c>
      <c r="Z32" s="104">
        <f>AA32</f>
        <v>66.81</v>
      </c>
      <c r="AA32" s="104">
        <v>66.81</v>
      </c>
      <c r="AB32" s="104">
        <f t="shared" si="83"/>
        <v>100</v>
      </c>
      <c r="AC32" s="107"/>
      <c r="AD32" s="107"/>
      <c r="AE32" s="104">
        <v>514.79999999999995</v>
      </c>
      <c r="AF32" s="104">
        <v>514.79999999999995</v>
      </c>
      <c r="AG32" s="104">
        <f>AF32/AE32*100</f>
        <v>100</v>
      </c>
      <c r="AH32" s="107"/>
      <c r="AI32" s="107"/>
      <c r="AJ32" s="104">
        <v>205.54</v>
      </c>
      <c r="AK32" s="104">
        <v>205.5</v>
      </c>
      <c r="AL32" s="104">
        <f t="shared" si="64"/>
        <v>99.980539067821354</v>
      </c>
      <c r="AM32" s="107"/>
      <c r="AN32" s="107"/>
      <c r="AO32" s="104"/>
      <c r="AP32" s="104"/>
      <c r="AQ32" s="107"/>
      <c r="AR32" s="107"/>
      <c r="AS32" s="107"/>
      <c r="AT32" s="104"/>
      <c r="AU32" s="104"/>
      <c r="AV32" s="107"/>
      <c r="AW32" s="107"/>
      <c r="AX32" s="107"/>
      <c r="AY32" s="104"/>
      <c r="AZ32" s="104"/>
      <c r="BA32" s="107"/>
      <c r="BB32" s="303"/>
    </row>
    <row r="33" spans="1:54" s="137" customFormat="1">
      <c r="A33" s="302" t="s">
        <v>308</v>
      </c>
      <c r="B33" s="291" t="s">
        <v>309</v>
      </c>
      <c r="C33" s="291"/>
      <c r="D33" s="151" t="s">
        <v>41</v>
      </c>
      <c r="E33" s="105">
        <f t="shared" si="67"/>
        <v>1038</v>
      </c>
      <c r="F33" s="105">
        <f t="shared" si="68"/>
        <v>1038</v>
      </c>
      <c r="G33" s="105">
        <f t="shared" si="58"/>
        <v>100</v>
      </c>
      <c r="H33" s="105">
        <f t="shared" ref="H33" si="106">H35+H34</f>
        <v>0</v>
      </c>
      <c r="I33" s="105">
        <f t="shared" ref="I33" si="107">I35+I34</f>
        <v>0</v>
      </c>
      <c r="J33" s="105">
        <f t="shared" ref="J33" si="108">J35+J34</f>
        <v>0</v>
      </c>
      <c r="K33" s="105">
        <f t="shared" ref="K33" si="109">K35+K34</f>
        <v>0</v>
      </c>
      <c r="L33" s="105">
        <f t="shared" ref="L33" si="110">L35+L34</f>
        <v>0</v>
      </c>
      <c r="M33" s="105">
        <f t="shared" ref="M33" si="111">M35+M34</f>
        <v>0</v>
      </c>
      <c r="N33" s="105">
        <f t="shared" ref="N33" si="112">N35+N34</f>
        <v>100</v>
      </c>
      <c r="O33" s="105">
        <f t="shared" ref="O33" si="113">O35+O34</f>
        <v>100</v>
      </c>
      <c r="P33" s="105">
        <f t="shared" ref="P33" si="114">P35+P34</f>
        <v>100</v>
      </c>
      <c r="Q33" s="105">
        <f t="shared" ref="Q33" si="115">Q35+Q34</f>
        <v>82</v>
      </c>
      <c r="R33" s="105">
        <f t="shared" ref="R33" si="116">R35+R34</f>
        <v>82</v>
      </c>
      <c r="S33" s="105">
        <f t="shared" ref="S33:S35" si="117">R33/Q33*100</f>
        <v>100</v>
      </c>
      <c r="T33" s="105">
        <f t="shared" ref="T33" si="118">T35+T34</f>
        <v>0</v>
      </c>
      <c r="U33" s="105">
        <f t="shared" ref="U33" si="119">U35+U34</f>
        <v>0</v>
      </c>
      <c r="V33" s="132"/>
      <c r="W33" s="105">
        <f t="shared" ref="W33" si="120">W35+W34</f>
        <v>0</v>
      </c>
      <c r="X33" s="105">
        <f t="shared" ref="X33" si="121">X35+X34</f>
        <v>0</v>
      </c>
      <c r="Y33" s="105">
        <f t="shared" ref="Y33" si="122">Y35+Y34</f>
        <v>0</v>
      </c>
      <c r="Z33" s="105">
        <f t="shared" ref="Z33" si="123">Z35+Z34</f>
        <v>0</v>
      </c>
      <c r="AA33" s="105">
        <f t="shared" ref="AA33" si="124">AA35+AA34</f>
        <v>0</v>
      </c>
      <c r="AB33" s="105">
        <f t="shared" ref="AB33" si="125">AB35+AB34</f>
        <v>0</v>
      </c>
      <c r="AC33" s="105">
        <f t="shared" ref="AC33" si="126">AC35+AC34</f>
        <v>0</v>
      </c>
      <c r="AD33" s="105">
        <f t="shared" ref="AD33" si="127">AD35+AD34</f>
        <v>0</v>
      </c>
      <c r="AE33" s="105">
        <f t="shared" ref="AE33" si="128">AE35+AE34</f>
        <v>0</v>
      </c>
      <c r="AF33" s="105">
        <f t="shared" ref="AF33" si="129">AF35+AF34</f>
        <v>0</v>
      </c>
      <c r="AG33" s="105"/>
      <c r="AH33" s="105">
        <f t="shared" ref="AH33" si="130">AH35+AH34</f>
        <v>0</v>
      </c>
      <c r="AI33" s="105">
        <f t="shared" ref="AI33:AK33" si="131">AI35+AI34</f>
        <v>0</v>
      </c>
      <c r="AJ33" s="105">
        <f t="shared" si="131"/>
        <v>18</v>
      </c>
      <c r="AK33" s="105">
        <f t="shared" si="131"/>
        <v>18</v>
      </c>
      <c r="AL33" s="105">
        <f t="shared" si="64"/>
        <v>100</v>
      </c>
      <c r="AM33" s="105"/>
      <c r="AN33" s="105"/>
      <c r="AO33" s="105">
        <f t="shared" ref="AO33" si="132">AO35+AO34</f>
        <v>838</v>
      </c>
      <c r="AP33" s="105">
        <f t="shared" ref="AP33" si="133">AP35+AP34</f>
        <v>838</v>
      </c>
      <c r="AQ33" s="105">
        <f t="shared" si="65"/>
        <v>100</v>
      </c>
      <c r="AR33" s="105">
        <f t="shared" ref="AR33" si="134">AR35+AR34</f>
        <v>0</v>
      </c>
      <c r="AS33" s="105">
        <f t="shared" ref="AS33" si="135">AS35+AS34</f>
        <v>0</v>
      </c>
      <c r="AT33" s="105">
        <f t="shared" ref="AT33" si="136">AT35+AT34</f>
        <v>0</v>
      </c>
      <c r="AU33" s="105">
        <f t="shared" ref="AU33" si="137">AU35+AU34</f>
        <v>0</v>
      </c>
      <c r="AV33" s="105"/>
      <c r="AW33" s="105">
        <f t="shared" ref="AW33" si="138">AW35+AW34</f>
        <v>0</v>
      </c>
      <c r="AX33" s="105">
        <f t="shared" ref="AX33" si="139">AX35+AX34</f>
        <v>0</v>
      </c>
      <c r="AY33" s="105">
        <f t="shared" ref="AY33" si="140">AY35+AY34</f>
        <v>0</v>
      </c>
      <c r="AZ33" s="105">
        <f t="shared" ref="AZ33" si="141">AZ35+AZ34</f>
        <v>0</v>
      </c>
      <c r="BA33" s="105">
        <f t="shared" ref="BA33" si="142">BA35+BA34</f>
        <v>0</v>
      </c>
      <c r="BB33" s="303"/>
    </row>
    <row r="34" spans="1:54" ht="47.25">
      <c r="A34" s="302"/>
      <c r="B34" s="291"/>
      <c r="C34" s="291"/>
      <c r="D34" s="152" t="s">
        <v>2</v>
      </c>
      <c r="E34" s="104">
        <f t="shared" si="67"/>
        <v>838</v>
      </c>
      <c r="F34" s="104">
        <f t="shared" si="68"/>
        <v>838</v>
      </c>
      <c r="G34" s="104">
        <f t="shared" si="58"/>
        <v>100</v>
      </c>
      <c r="H34" s="104"/>
      <c r="I34" s="104"/>
      <c r="J34" s="107"/>
      <c r="K34" s="104"/>
      <c r="L34" s="104"/>
      <c r="M34" s="107"/>
      <c r="N34" s="104"/>
      <c r="O34" s="104"/>
      <c r="P34" s="133"/>
      <c r="Q34" s="104"/>
      <c r="R34" s="104"/>
      <c r="S34" s="107"/>
      <c r="T34" s="104"/>
      <c r="U34" s="104"/>
      <c r="V34" s="133"/>
      <c r="W34" s="104"/>
      <c r="X34" s="104"/>
      <c r="Y34" s="104"/>
      <c r="Z34" s="104"/>
      <c r="AA34" s="104"/>
      <c r="AB34" s="107"/>
      <c r="AC34" s="107"/>
      <c r="AD34" s="107"/>
      <c r="AE34" s="104"/>
      <c r="AF34" s="104"/>
      <c r="AG34" s="104"/>
      <c r="AH34" s="107"/>
      <c r="AI34" s="107"/>
      <c r="AJ34" s="104"/>
      <c r="AK34" s="104"/>
      <c r="AL34" s="104"/>
      <c r="AM34" s="107"/>
      <c r="AN34" s="107"/>
      <c r="AO34" s="104">
        <v>838</v>
      </c>
      <c r="AP34" s="104">
        <v>838</v>
      </c>
      <c r="AQ34" s="105">
        <f t="shared" si="65"/>
        <v>100</v>
      </c>
      <c r="AR34" s="107"/>
      <c r="AS34" s="107"/>
      <c r="AT34" s="104"/>
      <c r="AU34" s="104"/>
      <c r="AV34" s="104"/>
      <c r="AW34" s="107"/>
      <c r="AX34" s="107"/>
      <c r="AY34" s="104"/>
      <c r="AZ34" s="104"/>
      <c r="BA34" s="107"/>
      <c r="BB34" s="303"/>
    </row>
    <row r="35" spans="1:54">
      <c r="A35" s="302"/>
      <c r="B35" s="291"/>
      <c r="C35" s="291"/>
      <c r="D35" s="148" t="s">
        <v>293</v>
      </c>
      <c r="E35" s="104">
        <f t="shared" si="67"/>
        <v>200</v>
      </c>
      <c r="F35" s="104">
        <f t="shared" si="68"/>
        <v>200</v>
      </c>
      <c r="G35" s="104">
        <f t="shared" si="58"/>
        <v>100</v>
      </c>
      <c r="H35" s="104">
        <v>0</v>
      </c>
      <c r="I35" s="104">
        <v>0</v>
      </c>
      <c r="J35" s="107"/>
      <c r="K35" s="104">
        <v>0</v>
      </c>
      <c r="L35" s="104"/>
      <c r="M35" s="107"/>
      <c r="N35" s="104">
        <f>66.6+33.4</f>
        <v>100</v>
      </c>
      <c r="O35" s="104">
        <v>100</v>
      </c>
      <c r="P35" s="133">
        <f t="shared" ref="P35" si="143">O35/N35*100</f>
        <v>100</v>
      </c>
      <c r="Q35" s="104">
        <v>82</v>
      </c>
      <c r="R35" s="104">
        <v>82</v>
      </c>
      <c r="S35" s="104">
        <f t="shared" si="117"/>
        <v>100</v>
      </c>
      <c r="T35" s="104">
        <v>0</v>
      </c>
      <c r="U35" s="104">
        <v>0</v>
      </c>
      <c r="V35" s="133"/>
      <c r="W35" s="104">
        <v>0</v>
      </c>
      <c r="X35" s="104"/>
      <c r="Y35" s="104"/>
      <c r="Z35" s="104">
        <v>0</v>
      </c>
      <c r="AA35" s="104"/>
      <c r="AB35" s="107"/>
      <c r="AC35" s="107"/>
      <c r="AD35" s="107"/>
      <c r="AE35" s="104">
        <v>0</v>
      </c>
      <c r="AF35" s="104"/>
      <c r="AG35" s="104"/>
      <c r="AH35" s="107"/>
      <c r="AI35" s="107"/>
      <c r="AJ35" s="104">
        <f>AK35</f>
        <v>18</v>
      </c>
      <c r="AK35" s="104">
        <v>18</v>
      </c>
      <c r="AL35" s="104">
        <f t="shared" si="64"/>
        <v>100</v>
      </c>
      <c r="AM35" s="107"/>
      <c r="AN35" s="107"/>
      <c r="AO35" s="104"/>
      <c r="AP35" s="104"/>
      <c r="AQ35" s="107"/>
      <c r="AR35" s="107"/>
      <c r="AS35" s="107"/>
      <c r="AT35" s="104"/>
      <c r="AU35" s="104"/>
      <c r="AV35" s="104"/>
      <c r="AW35" s="107"/>
      <c r="AX35" s="107"/>
      <c r="AY35" s="104"/>
      <c r="AZ35" s="104"/>
      <c r="BA35" s="107"/>
      <c r="BB35" s="303"/>
    </row>
    <row r="36" spans="1:54" s="137" customFormat="1">
      <c r="A36" s="302" t="s">
        <v>310</v>
      </c>
      <c r="B36" s="291" t="s">
        <v>341</v>
      </c>
      <c r="C36" s="291"/>
      <c r="D36" s="151" t="s">
        <v>41</v>
      </c>
      <c r="E36" s="105">
        <f t="shared" si="67"/>
        <v>300</v>
      </c>
      <c r="F36" s="105">
        <f t="shared" si="68"/>
        <v>0</v>
      </c>
      <c r="G36" s="105">
        <f t="shared" si="58"/>
        <v>0</v>
      </c>
      <c r="H36" s="105">
        <f t="shared" ref="H36" si="144">H38+H37</f>
        <v>0</v>
      </c>
      <c r="I36" s="105">
        <f t="shared" ref="I36" si="145">I38+I37</f>
        <v>0</v>
      </c>
      <c r="J36" s="105">
        <f t="shared" ref="J36" si="146">J38+J37</f>
        <v>0</v>
      </c>
      <c r="K36" s="105">
        <f t="shared" ref="K36" si="147">K38+K37</f>
        <v>0</v>
      </c>
      <c r="L36" s="105">
        <f t="shared" ref="L36" si="148">L38+L37</f>
        <v>0</v>
      </c>
      <c r="M36" s="105">
        <f t="shared" ref="M36" si="149">M38+M37</f>
        <v>0</v>
      </c>
      <c r="N36" s="105">
        <f t="shared" ref="N36" si="150">N38+N37</f>
        <v>0</v>
      </c>
      <c r="O36" s="105">
        <f t="shared" ref="O36" si="151">O38+O37</f>
        <v>0</v>
      </c>
      <c r="P36" s="105">
        <f t="shared" ref="P36" si="152">P38+P37</f>
        <v>0</v>
      </c>
      <c r="Q36" s="105">
        <f t="shared" ref="Q36" si="153">Q38+Q37</f>
        <v>0</v>
      </c>
      <c r="R36" s="105">
        <f t="shared" ref="R36" si="154">R38+R37</f>
        <v>0</v>
      </c>
      <c r="S36" s="105"/>
      <c r="T36" s="105">
        <f t="shared" ref="T36" si="155">T38+T37</f>
        <v>0</v>
      </c>
      <c r="U36" s="105">
        <f t="shared" ref="U36" si="156">U38+U37</f>
        <v>0</v>
      </c>
      <c r="V36" s="132"/>
      <c r="W36" s="105">
        <f t="shared" ref="W36" si="157">W38+W37</f>
        <v>0</v>
      </c>
      <c r="X36" s="105">
        <f t="shared" ref="X36" si="158">X38+X37</f>
        <v>0</v>
      </c>
      <c r="Y36" s="105">
        <f t="shared" ref="Y36" si="159">Y38+Y37</f>
        <v>0</v>
      </c>
      <c r="Z36" s="105">
        <f t="shared" ref="Z36" si="160">Z38+Z37</f>
        <v>0</v>
      </c>
      <c r="AA36" s="105">
        <f t="shared" ref="AA36" si="161">AA38+AA37</f>
        <v>0</v>
      </c>
      <c r="AB36" s="105">
        <f t="shared" ref="AB36" si="162">AB38+AB37</f>
        <v>0</v>
      </c>
      <c r="AC36" s="105">
        <f t="shared" ref="AC36" si="163">AC38+AC37</f>
        <v>0</v>
      </c>
      <c r="AD36" s="105">
        <f t="shared" ref="AD36" si="164">AD38+AD37</f>
        <v>0</v>
      </c>
      <c r="AE36" s="105">
        <f t="shared" ref="AE36" si="165">AE38+AE37</f>
        <v>0</v>
      </c>
      <c r="AF36" s="105">
        <f t="shared" ref="AF36" si="166">AF38+AF37</f>
        <v>0</v>
      </c>
      <c r="AG36" s="105"/>
      <c r="AH36" s="105">
        <f t="shared" ref="AH36" si="167">AH38+AH37</f>
        <v>0</v>
      </c>
      <c r="AI36" s="105">
        <f t="shared" ref="AI36" si="168">AI38+AI37</f>
        <v>0</v>
      </c>
      <c r="AJ36" s="105">
        <f t="shared" ref="AJ36" si="169">AJ38+AJ37</f>
        <v>0</v>
      </c>
      <c r="AK36" s="105">
        <f t="shared" ref="AK36" si="170">AK38+AK37</f>
        <v>0</v>
      </c>
      <c r="AL36" s="104"/>
      <c r="AM36" s="105"/>
      <c r="AN36" s="105"/>
      <c r="AO36" s="105">
        <f t="shared" ref="AO36" si="171">AO38+AO37</f>
        <v>0</v>
      </c>
      <c r="AP36" s="105">
        <f t="shared" ref="AP36" si="172">AP38+AP37</f>
        <v>0</v>
      </c>
      <c r="AQ36" s="105"/>
      <c r="AR36" s="105">
        <f t="shared" ref="AR36" si="173">AR38+AR37</f>
        <v>0</v>
      </c>
      <c r="AS36" s="105">
        <f t="shared" ref="AS36" si="174">AS38+AS37</f>
        <v>0</v>
      </c>
      <c r="AT36" s="105">
        <f t="shared" ref="AT36" si="175">AT38+AT37</f>
        <v>0</v>
      </c>
      <c r="AU36" s="105">
        <f t="shared" ref="AU36" si="176">AU38+AU37</f>
        <v>0</v>
      </c>
      <c r="AV36" s="104"/>
      <c r="AW36" s="105">
        <f t="shared" ref="AW36" si="177">AW38+AW37</f>
        <v>0</v>
      </c>
      <c r="AX36" s="105">
        <f t="shared" ref="AX36" si="178">AX38+AX37</f>
        <v>0</v>
      </c>
      <c r="AY36" s="105">
        <f t="shared" ref="AY36" si="179">AY38+AY37</f>
        <v>300</v>
      </c>
      <c r="AZ36" s="105">
        <f t="shared" ref="AZ36" si="180">AZ38+AZ37</f>
        <v>0</v>
      </c>
      <c r="BA36" s="105">
        <f t="shared" ref="BA36" si="181">BA38+BA37</f>
        <v>0</v>
      </c>
      <c r="BB36" s="303"/>
    </row>
    <row r="37" spans="1:54" ht="47.25">
      <c r="A37" s="302"/>
      <c r="B37" s="291"/>
      <c r="C37" s="291"/>
      <c r="D37" s="152" t="s">
        <v>2</v>
      </c>
      <c r="E37" s="104">
        <f t="shared" si="67"/>
        <v>0</v>
      </c>
      <c r="F37" s="104">
        <f t="shared" si="68"/>
        <v>0</v>
      </c>
      <c r="G37" s="104"/>
      <c r="H37" s="104"/>
      <c r="I37" s="104"/>
      <c r="J37" s="107"/>
      <c r="K37" s="104"/>
      <c r="L37" s="104"/>
      <c r="M37" s="107"/>
      <c r="N37" s="104"/>
      <c r="O37" s="104"/>
      <c r="P37" s="107"/>
      <c r="Q37" s="104"/>
      <c r="R37" s="104"/>
      <c r="S37" s="107"/>
      <c r="T37" s="104"/>
      <c r="U37" s="104"/>
      <c r="V37" s="133"/>
      <c r="W37" s="104"/>
      <c r="X37" s="104"/>
      <c r="Y37" s="104"/>
      <c r="Z37" s="104"/>
      <c r="AA37" s="104"/>
      <c r="AB37" s="107"/>
      <c r="AC37" s="107"/>
      <c r="AD37" s="107"/>
      <c r="AE37" s="104"/>
      <c r="AF37" s="104"/>
      <c r="AG37" s="104"/>
      <c r="AH37" s="107"/>
      <c r="AI37" s="107"/>
      <c r="AJ37" s="104"/>
      <c r="AK37" s="104"/>
      <c r="AL37" s="104"/>
      <c r="AM37" s="107"/>
      <c r="AN37" s="107"/>
      <c r="AO37" s="104"/>
      <c r="AP37" s="104"/>
      <c r="AQ37" s="107"/>
      <c r="AR37" s="107"/>
      <c r="AS37" s="107"/>
      <c r="AT37" s="104"/>
      <c r="AU37" s="104"/>
      <c r="AV37" s="104"/>
      <c r="AW37" s="107"/>
      <c r="AX37" s="107"/>
      <c r="AY37" s="104">
        <v>0</v>
      </c>
      <c r="AZ37" s="104"/>
      <c r="BA37" s="107"/>
      <c r="BB37" s="303"/>
    </row>
    <row r="38" spans="1:54">
      <c r="A38" s="302"/>
      <c r="B38" s="291"/>
      <c r="C38" s="291"/>
      <c r="D38" s="148" t="s">
        <v>293</v>
      </c>
      <c r="E38" s="104">
        <f t="shared" si="67"/>
        <v>300</v>
      </c>
      <c r="F38" s="104">
        <f t="shared" si="68"/>
        <v>0</v>
      </c>
      <c r="G38" s="104">
        <f t="shared" si="58"/>
        <v>0</v>
      </c>
      <c r="H38" s="104"/>
      <c r="I38" s="104"/>
      <c r="J38" s="107"/>
      <c r="K38" s="104"/>
      <c r="L38" s="104"/>
      <c r="M38" s="107"/>
      <c r="N38" s="104"/>
      <c r="O38" s="104"/>
      <c r="P38" s="107"/>
      <c r="Q38" s="104"/>
      <c r="R38" s="104"/>
      <c r="S38" s="107"/>
      <c r="T38" s="104"/>
      <c r="U38" s="104"/>
      <c r="V38" s="133"/>
      <c r="W38" s="104"/>
      <c r="X38" s="104"/>
      <c r="Y38" s="104"/>
      <c r="Z38" s="104"/>
      <c r="AA38" s="104"/>
      <c r="AB38" s="107"/>
      <c r="AC38" s="107"/>
      <c r="AD38" s="107"/>
      <c r="AE38" s="104"/>
      <c r="AF38" s="104"/>
      <c r="AG38" s="104"/>
      <c r="AH38" s="107"/>
      <c r="AI38" s="107"/>
      <c r="AJ38" s="104"/>
      <c r="AK38" s="104"/>
      <c r="AL38" s="104"/>
      <c r="AM38" s="107"/>
      <c r="AN38" s="107"/>
      <c r="AO38" s="104"/>
      <c r="AP38" s="104"/>
      <c r="AQ38" s="107"/>
      <c r="AR38" s="107"/>
      <c r="AS38" s="107"/>
      <c r="AT38" s="104"/>
      <c r="AU38" s="104"/>
      <c r="AV38" s="104"/>
      <c r="AW38" s="107"/>
      <c r="AX38" s="107"/>
      <c r="AY38" s="104">
        <v>300</v>
      </c>
      <c r="AZ38" s="104"/>
      <c r="BA38" s="107"/>
      <c r="BB38" s="303"/>
    </row>
    <row r="39" spans="1:54" s="137" customFormat="1">
      <c r="A39" s="302" t="s">
        <v>311</v>
      </c>
      <c r="B39" s="291" t="s">
        <v>342</v>
      </c>
      <c r="C39" s="291"/>
      <c r="D39" s="151" t="s">
        <v>41</v>
      </c>
      <c r="E39" s="105">
        <f t="shared" si="67"/>
        <v>40.299999999999997</v>
      </c>
      <c r="F39" s="105">
        <f t="shared" si="68"/>
        <v>34.879999999999995</v>
      </c>
      <c r="G39" s="105">
        <f t="shared" si="58"/>
        <v>86.550868486352357</v>
      </c>
      <c r="H39" s="105">
        <f t="shared" ref="H39" si="182">H41+H40</f>
        <v>0</v>
      </c>
      <c r="I39" s="105">
        <f t="shared" ref="I39" si="183">I41+I40</f>
        <v>0</v>
      </c>
      <c r="J39" s="105">
        <f t="shared" ref="J39" si="184">J41+J40</f>
        <v>0</v>
      </c>
      <c r="K39" s="105">
        <f t="shared" ref="K39" si="185">K41+K40</f>
        <v>0</v>
      </c>
      <c r="L39" s="105">
        <f t="shared" ref="L39" si="186">L41+L40</f>
        <v>0</v>
      </c>
      <c r="M39" s="105">
        <f t="shared" ref="M39" si="187">M41+M40</f>
        <v>0</v>
      </c>
      <c r="N39" s="105">
        <f t="shared" ref="N39" si="188">N41+N40</f>
        <v>0</v>
      </c>
      <c r="O39" s="105">
        <f t="shared" ref="O39" si="189">O41+O40</f>
        <v>0</v>
      </c>
      <c r="P39" s="105">
        <f t="shared" ref="P39" si="190">P41+P40</f>
        <v>0</v>
      </c>
      <c r="Q39" s="105">
        <f t="shared" ref="Q39" si="191">Q41+Q40</f>
        <v>0</v>
      </c>
      <c r="R39" s="105">
        <f t="shared" ref="R39" si="192">R41+R40</f>
        <v>0</v>
      </c>
      <c r="S39" s="105">
        <f t="shared" ref="S39" si="193">S41+S40</f>
        <v>0</v>
      </c>
      <c r="T39" s="105">
        <f t="shared" ref="T39" si="194">T41+T40</f>
        <v>0</v>
      </c>
      <c r="U39" s="105">
        <f t="shared" ref="U39" si="195">U41+U40</f>
        <v>0</v>
      </c>
      <c r="V39" s="132"/>
      <c r="W39" s="105">
        <f t="shared" ref="W39" si="196">W41+W40</f>
        <v>0</v>
      </c>
      <c r="X39" s="105">
        <f t="shared" ref="X39" si="197">X41+X40</f>
        <v>0</v>
      </c>
      <c r="Y39" s="105">
        <f t="shared" ref="Y39" si="198">Y41+Y40</f>
        <v>0</v>
      </c>
      <c r="Z39" s="105">
        <f t="shared" ref="Z39" si="199">Z41+Z40</f>
        <v>13.02</v>
      </c>
      <c r="AA39" s="105">
        <f t="shared" ref="AA39" si="200">AA41+AA40</f>
        <v>13.02</v>
      </c>
      <c r="AB39" s="105">
        <f t="shared" ref="AB39:AB45" si="201">AA39/Z39*100</f>
        <v>100</v>
      </c>
      <c r="AC39" s="105">
        <f t="shared" ref="AC39" si="202">AC41+AC40</f>
        <v>0</v>
      </c>
      <c r="AD39" s="105">
        <f t="shared" ref="AD39" si="203">AD41+AD40</f>
        <v>0</v>
      </c>
      <c r="AE39" s="105">
        <f t="shared" ref="AE39" si="204">AE41+AE40</f>
        <v>0</v>
      </c>
      <c r="AF39" s="105">
        <f t="shared" ref="AF39" si="205">AF41+AF40</f>
        <v>0</v>
      </c>
      <c r="AG39" s="105"/>
      <c r="AH39" s="105">
        <f t="shared" ref="AH39" si="206">AH41+AH40</f>
        <v>0</v>
      </c>
      <c r="AI39" s="105">
        <f t="shared" ref="AI39" si="207">AI41+AI40</f>
        <v>0</v>
      </c>
      <c r="AJ39" s="105">
        <f t="shared" ref="AJ39" si="208">AJ41+AJ40</f>
        <v>0</v>
      </c>
      <c r="AK39" s="105">
        <f t="shared" ref="AK39" si="209">AK41+AK40</f>
        <v>0</v>
      </c>
      <c r="AL39" s="104"/>
      <c r="AM39" s="105"/>
      <c r="AN39" s="105"/>
      <c r="AO39" s="105">
        <f t="shared" ref="AO39" si="210">AO41+AO40</f>
        <v>0</v>
      </c>
      <c r="AP39" s="105">
        <f t="shared" ref="AP39" si="211">AP41+AP40</f>
        <v>0</v>
      </c>
      <c r="AQ39" s="105"/>
      <c r="AR39" s="105">
        <f t="shared" ref="AR39" si="212">AR41+AR40</f>
        <v>0</v>
      </c>
      <c r="AS39" s="105">
        <f t="shared" ref="AS39" si="213">AS41+AS40</f>
        <v>0</v>
      </c>
      <c r="AT39" s="105">
        <f t="shared" ref="AT39" si="214">AT41+AT40</f>
        <v>21.86</v>
      </c>
      <c r="AU39" s="105">
        <f t="shared" ref="AU39" si="215">AU41+AU40</f>
        <v>21.86</v>
      </c>
      <c r="AV39" s="104">
        <f t="shared" si="66"/>
        <v>100</v>
      </c>
      <c r="AW39" s="105">
        <f t="shared" ref="AW39" si="216">AW41+AW40</f>
        <v>0</v>
      </c>
      <c r="AX39" s="105">
        <f t="shared" ref="AX39" si="217">AX41+AX40</f>
        <v>0</v>
      </c>
      <c r="AY39" s="105">
        <f t="shared" ref="AY39" si="218">AY41+AY40</f>
        <v>5.42</v>
      </c>
      <c r="AZ39" s="105">
        <f t="shared" ref="AZ39" si="219">AZ41+AZ40</f>
        <v>0</v>
      </c>
      <c r="BA39" s="105">
        <f t="shared" ref="BA39" si="220">BA41+BA40</f>
        <v>0</v>
      </c>
      <c r="BB39" s="303"/>
    </row>
    <row r="40" spans="1:54" ht="47.25">
      <c r="A40" s="302"/>
      <c r="B40" s="291"/>
      <c r="C40" s="291"/>
      <c r="D40" s="152" t="s">
        <v>2</v>
      </c>
      <c r="E40" s="104">
        <f t="shared" si="67"/>
        <v>40.299999999999997</v>
      </c>
      <c r="F40" s="104">
        <f t="shared" si="68"/>
        <v>34.879999999999995</v>
      </c>
      <c r="G40" s="104">
        <f t="shared" si="58"/>
        <v>86.550868486352357</v>
      </c>
      <c r="H40" s="104">
        <v>0</v>
      </c>
      <c r="I40" s="104"/>
      <c r="J40" s="107"/>
      <c r="K40" s="104">
        <v>0</v>
      </c>
      <c r="L40" s="104"/>
      <c r="M40" s="133"/>
      <c r="N40" s="104"/>
      <c r="O40" s="104"/>
      <c r="P40" s="107"/>
      <c r="Q40" s="104"/>
      <c r="R40" s="104"/>
      <c r="S40" s="107"/>
      <c r="T40" s="104"/>
      <c r="U40" s="104"/>
      <c r="V40" s="133"/>
      <c r="W40" s="104">
        <v>0</v>
      </c>
      <c r="X40" s="104"/>
      <c r="Y40" s="104"/>
      <c r="Z40" s="104">
        <f>AA40</f>
        <v>13.02</v>
      </c>
      <c r="AA40" s="104">
        <v>13.02</v>
      </c>
      <c r="AB40" s="104">
        <f t="shared" si="201"/>
        <v>100</v>
      </c>
      <c r="AC40" s="107"/>
      <c r="AD40" s="107"/>
      <c r="AE40" s="104">
        <v>0</v>
      </c>
      <c r="AF40" s="104"/>
      <c r="AG40" s="104"/>
      <c r="AH40" s="107"/>
      <c r="AI40" s="107"/>
      <c r="AJ40" s="104">
        <v>0</v>
      </c>
      <c r="AK40" s="104"/>
      <c r="AL40" s="104"/>
      <c r="AM40" s="107"/>
      <c r="AN40" s="107"/>
      <c r="AO40" s="104"/>
      <c r="AP40" s="104"/>
      <c r="AQ40" s="107"/>
      <c r="AR40" s="107"/>
      <c r="AS40" s="107"/>
      <c r="AT40" s="104">
        <f>AU40</f>
        <v>21.86</v>
      </c>
      <c r="AU40" s="104">
        <v>21.86</v>
      </c>
      <c r="AV40" s="104">
        <f t="shared" si="66"/>
        <v>100</v>
      </c>
      <c r="AW40" s="107"/>
      <c r="AX40" s="107"/>
      <c r="AY40" s="104">
        <v>5.42</v>
      </c>
      <c r="AZ40" s="104"/>
      <c r="BA40" s="107"/>
      <c r="BB40" s="303"/>
    </row>
    <row r="41" spans="1:54">
      <c r="A41" s="302"/>
      <c r="B41" s="291"/>
      <c r="C41" s="291"/>
      <c r="D41" s="148" t="s">
        <v>293</v>
      </c>
      <c r="E41" s="104">
        <f t="shared" si="67"/>
        <v>0</v>
      </c>
      <c r="F41" s="104">
        <f t="shared" si="68"/>
        <v>0</v>
      </c>
      <c r="G41" s="104"/>
      <c r="H41" s="104"/>
      <c r="I41" s="104"/>
      <c r="J41" s="107"/>
      <c r="K41" s="104"/>
      <c r="L41" s="104"/>
      <c r="M41" s="133"/>
      <c r="N41" s="104"/>
      <c r="O41" s="104"/>
      <c r="P41" s="107"/>
      <c r="Q41" s="104"/>
      <c r="R41" s="104"/>
      <c r="S41" s="107"/>
      <c r="T41" s="104"/>
      <c r="U41" s="104"/>
      <c r="V41" s="133"/>
      <c r="W41" s="104"/>
      <c r="X41" s="104"/>
      <c r="Y41" s="104"/>
      <c r="Z41" s="104"/>
      <c r="AA41" s="104"/>
      <c r="AB41" s="104"/>
      <c r="AC41" s="107"/>
      <c r="AD41" s="107"/>
      <c r="AE41" s="104"/>
      <c r="AF41" s="104"/>
      <c r="AG41" s="104"/>
      <c r="AH41" s="107"/>
      <c r="AI41" s="107"/>
      <c r="AJ41" s="104"/>
      <c r="AK41" s="104"/>
      <c r="AL41" s="104"/>
      <c r="AM41" s="107"/>
      <c r="AN41" s="107"/>
      <c r="AO41" s="104"/>
      <c r="AP41" s="104"/>
      <c r="AQ41" s="107"/>
      <c r="AR41" s="107"/>
      <c r="AS41" s="107"/>
      <c r="AT41" s="104"/>
      <c r="AU41" s="104"/>
      <c r="AV41" s="107"/>
      <c r="AW41" s="107"/>
      <c r="AX41" s="107"/>
      <c r="AY41" s="104"/>
      <c r="AZ41" s="104"/>
      <c r="BA41" s="107"/>
      <c r="BB41" s="303"/>
    </row>
    <row r="42" spans="1:54" s="137" customFormat="1">
      <c r="A42" s="302" t="s">
        <v>383</v>
      </c>
      <c r="B42" s="291" t="s">
        <v>384</v>
      </c>
      <c r="C42" s="291"/>
      <c r="D42" s="151" t="s">
        <v>41</v>
      </c>
      <c r="E42" s="105">
        <f t="shared" si="67"/>
        <v>26.85</v>
      </c>
      <c r="F42" s="105">
        <f t="shared" si="68"/>
        <v>26.85</v>
      </c>
      <c r="G42" s="105">
        <f t="shared" si="58"/>
        <v>100</v>
      </c>
      <c r="H42" s="105">
        <f t="shared" ref="H42:BA42" si="221">SUM(H43:H44)</f>
        <v>0</v>
      </c>
      <c r="I42" s="105">
        <f t="shared" si="221"/>
        <v>0</v>
      </c>
      <c r="J42" s="105">
        <f t="shared" si="221"/>
        <v>0</v>
      </c>
      <c r="K42" s="105">
        <f t="shared" si="221"/>
        <v>0</v>
      </c>
      <c r="L42" s="105">
        <f t="shared" si="221"/>
        <v>0</v>
      </c>
      <c r="M42" s="105">
        <f t="shared" si="221"/>
        <v>0</v>
      </c>
      <c r="N42" s="105">
        <f t="shared" si="221"/>
        <v>0</v>
      </c>
      <c r="O42" s="105">
        <f t="shared" si="221"/>
        <v>0</v>
      </c>
      <c r="P42" s="105">
        <f t="shared" si="221"/>
        <v>0</v>
      </c>
      <c r="Q42" s="105">
        <f t="shared" si="221"/>
        <v>0</v>
      </c>
      <c r="R42" s="105">
        <f t="shared" si="221"/>
        <v>0</v>
      </c>
      <c r="S42" s="105">
        <f t="shared" si="221"/>
        <v>0</v>
      </c>
      <c r="T42" s="105">
        <f t="shared" si="221"/>
        <v>0</v>
      </c>
      <c r="U42" s="105">
        <f t="shared" si="221"/>
        <v>0</v>
      </c>
      <c r="V42" s="105">
        <f t="shared" si="221"/>
        <v>0</v>
      </c>
      <c r="W42" s="105">
        <f t="shared" si="221"/>
        <v>0</v>
      </c>
      <c r="X42" s="105">
        <f t="shared" si="221"/>
        <v>0</v>
      </c>
      <c r="Y42" s="105">
        <f t="shared" si="221"/>
        <v>0</v>
      </c>
      <c r="Z42" s="105">
        <f t="shared" si="221"/>
        <v>0</v>
      </c>
      <c r="AA42" s="105">
        <f t="shared" si="221"/>
        <v>0</v>
      </c>
      <c r="AB42" s="105">
        <f t="shared" si="221"/>
        <v>0</v>
      </c>
      <c r="AC42" s="105">
        <f t="shared" si="221"/>
        <v>0</v>
      </c>
      <c r="AD42" s="105">
        <f t="shared" si="221"/>
        <v>0</v>
      </c>
      <c r="AE42" s="105">
        <f t="shared" si="221"/>
        <v>0</v>
      </c>
      <c r="AF42" s="105">
        <f t="shared" si="221"/>
        <v>0</v>
      </c>
      <c r="AG42" s="105">
        <f t="shared" si="221"/>
        <v>0</v>
      </c>
      <c r="AH42" s="105">
        <f t="shared" si="221"/>
        <v>0</v>
      </c>
      <c r="AI42" s="105">
        <f t="shared" si="221"/>
        <v>0</v>
      </c>
      <c r="AJ42" s="105">
        <f t="shared" si="221"/>
        <v>26.85</v>
      </c>
      <c r="AK42" s="105">
        <f t="shared" si="221"/>
        <v>26.85</v>
      </c>
      <c r="AL42" s="105">
        <f t="shared" si="64"/>
        <v>100</v>
      </c>
      <c r="AM42" s="105"/>
      <c r="AN42" s="105"/>
      <c r="AO42" s="105">
        <f t="shared" si="221"/>
        <v>0</v>
      </c>
      <c r="AP42" s="105">
        <f t="shared" si="221"/>
        <v>0</v>
      </c>
      <c r="AQ42" s="105"/>
      <c r="AR42" s="105">
        <f t="shared" si="221"/>
        <v>0</v>
      </c>
      <c r="AS42" s="105">
        <f t="shared" si="221"/>
        <v>0</v>
      </c>
      <c r="AT42" s="105">
        <f t="shared" si="221"/>
        <v>0</v>
      </c>
      <c r="AU42" s="105">
        <f t="shared" si="221"/>
        <v>0</v>
      </c>
      <c r="AV42" s="105"/>
      <c r="AW42" s="105">
        <f t="shared" si="221"/>
        <v>0</v>
      </c>
      <c r="AX42" s="105">
        <f t="shared" si="221"/>
        <v>0</v>
      </c>
      <c r="AY42" s="105">
        <f t="shared" si="221"/>
        <v>0</v>
      </c>
      <c r="AZ42" s="105">
        <f t="shared" si="221"/>
        <v>0</v>
      </c>
      <c r="BA42" s="105">
        <f t="shared" si="221"/>
        <v>0</v>
      </c>
      <c r="BB42" s="181"/>
    </row>
    <row r="43" spans="1:54" ht="47.25">
      <c r="A43" s="302"/>
      <c r="B43" s="291"/>
      <c r="C43" s="291"/>
      <c r="D43" s="152" t="s">
        <v>2</v>
      </c>
      <c r="E43" s="104">
        <f t="shared" si="67"/>
        <v>0</v>
      </c>
      <c r="F43" s="104">
        <f t="shared" si="68"/>
        <v>0</v>
      </c>
      <c r="G43" s="104"/>
      <c r="H43" s="104"/>
      <c r="I43" s="104"/>
      <c r="J43" s="107"/>
      <c r="K43" s="104"/>
      <c r="L43" s="104"/>
      <c r="M43" s="133"/>
      <c r="N43" s="104"/>
      <c r="O43" s="104"/>
      <c r="P43" s="107"/>
      <c r="Q43" s="104"/>
      <c r="R43" s="104"/>
      <c r="S43" s="107"/>
      <c r="T43" s="104"/>
      <c r="U43" s="104"/>
      <c r="V43" s="133"/>
      <c r="W43" s="104"/>
      <c r="X43" s="104"/>
      <c r="Y43" s="104"/>
      <c r="Z43" s="104"/>
      <c r="AA43" s="104"/>
      <c r="AB43" s="104"/>
      <c r="AC43" s="107"/>
      <c r="AD43" s="107"/>
      <c r="AE43" s="104"/>
      <c r="AF43" s="104"/>
      <c r="AG43" s="104"/>
      <c r="AH43" s="107"/>
      <c r="AI43" s="107"/>
      <c r="AJ43" s="104"/>
      <c r="AK43" s="104"/>
      <c r="AL43" s="104"/>
      <c r="AM43" s="107"/>
      <c r="AN43" s="107"/>
      <c r="AO43" s="104"/>
      <c r="AP43" s="104"/>
      <c r="AQ43" s="107"/>
      <c r="AR43" s="107"/>
      <c r="AS43" s="107"/>
      <c r="AT43" s="104"/>
      <c r="AU43" s="104"/>
      <c r="AV43" s="107"/>
      <c r="AW43" s="107"/>
      <c r="AX43" s="107"/>
      <c r="AY43" s="104"/>
      <c r="AZ43" s="104"/>
      <c r="BA43" s="107"/>
      <c r="BB43" s="231"/>
    </row>
    <row r="44" spans="1:54">
      <c r="A44" s="302"/>
      <c r="B44" s="291"/>
      <c r="C44" s="291"/>
      <c r="D44" s="148" t="s">
        <v>293</v>
      </c>
      <c r="E44" s="104">
        <f t="shared" si="67"/>
        <v>26.85</v>
      </c>
      <c r="F44" s="104">
        <f t="shared" si="68"/>
        <v>26.85</v>
      </c>
      <c r="G44" s="104">
        <f t="shared" si="58"/>
        <v>100</v>
      </c>
      <c r="H44" s="104"/>
      <c r="I44" s="104"/>
      <c r="J44" s="107"/>
      <c r="K44" s="104"/>
      <c r="L44" s="104"/>
      <c r="M44" s="133"/>
      <c r="N44" s="104"/>
      <c r="O44" s="104"/>
      <c r="P44" s="107"/>
      <c r="Q44" s="104"/>
      <c r="R44" s="104"/>
      <c r="S44" s="107"/>
      <c r="T44" s="104"/>
      <c r="U44" s="104"/>
      <c r="V44" s="133"/>
      <c r="W44" s="104"/>
      <c r="X44" s="104"/>
      <c r="Y44" s="104"/>
      <c r="Z44" s="104"/>
      <c r="AA44" s="104"/>
      <c r="AB44" s="104"/>
      <c r="AC44" s="107"/>
      <c r="AD44" s="107"/>
      <c r="AE44" s="104"/>
      <c r="AF44" s="104"/>
      <c r="AG44" s="104"/>
      <c r="AH44" s="107"/>
      <c r="AI44" s="107"/>
      <c r="AJ44" s="104">
        <v>26.85</v>
      </c>
      <c r="AK44" s="104">
        <v>26.85</v>
      </c>
      <c r="AL44" s="104">
        <f t="shared" si="64"/>
        <v>100</v>
      </c>
      <c r="AM44" s="107"/>
      <c r="AN44" s="107"/>
      <c r="AO44" s="104"/>
      <c r="AP44" s="104"/>
      <c r="AQ44" s="107"/>
      <c r="AR44" s="107"/>
      <c r="AS44" s="107"/>
      <c r="AT44" s="104"/>
      <c r="AU44" s="104"/>
      <c r="AV44" s="107"/>
      <c r="AW44" s="107"/>
      <c r="AX44" s="107"/>
      <c r="AY44" s="104"/>
      <c r="AZ44" s="104"/>
      <c r="BA44" s="107"/>
      <c r="BB44" s="231"/>
    </row>
    <row r="45" spans="1:54" s="137" customFormat="1">
      <c r="A45" s="302" t="s">
        <v>312</v>
      </c>
      <c r="B45" s="291" t="s">
        <v>313</v>
      </c>
      <c r="C45" s="291"/>
      <c r="D45" s="151" t="s">
        <v>41</v>
      </c>
      <c r="E45" s="105">
        <f>E47+E46</f>
        <v>421285.52563000005</v>
      </c>
      <c r="F45" s="105">
        <f>F47+F46</f>
        <v>210009.90547000003</v>
      </c>
      <c r="G45" s="105">
        <f t="shared" si="58"/>
        <v>49.849779471047903</v>
      </c>
      <c r="H45" s="105">
        <f>H47+H46</f>
        <v>0</v>
      </c>
      <c r="I45" s="105">
        <f t="shared" ref="I45:AA45" si="222">I47+I46</f>
        <v>0</v>
      </c>
      <c r="J45" s="105">
        <f t="shared" si="222"/>
        <v>0</v>
      </c>
      <c r="K45" s="105">
        <f t="shared" si="222"/>
        <v>34420.281560000003</v>
      </c>
      <c r="L45" s="105">
        <f t="shared" si="222"/>
        <v>34420.281560000003</v>
      </c>
      <c r="M45" s="132">
        <f t="shared" si="222"/>
        <v>100</v>
      </c>
      <c r="N45" s="105">
        <f t="shared" si="222"/>
        <v>10442.44</v>
      </c>
      <c r="O45" s="105">
        <f t="shared" si="222"/>
        <v>10442.44</v>
      </c>
      <c r="P45" s="105">
        <f t="shared" si="222"/>
        <v>100</v>
      </c>
      <c r="Q45" s="105">
        <f t="shared" si="222"/>
        <v>9031.8760000000002</v>
      </c>
      <c r="R45" s="105">
        <f t="shared" si="222"/>
        <v>9031.8760000000002</v>
      </c>
      <c r="S45" s="105">
        <f t="shared" ref="S45:S47" si="223">R45/Q45*100</f>
        <v>100</v>
      </c>
      <c r="T45" s="105">
        <f t="shared" si="222"/>
        <v>26087.593000000001</v>
      </c>
      <c r="U45" s="105">
        <f t="shared" si="222"/>
        <v>26087.593000000001</v>
      </c>
      <c r="V45" s="132">
        <f t="shared" ref="V45:V47" si="224">U45/T45*100</f>
        <v>100</v>
      </c>
      <c r="W45" s="105">
        <f t="shared" si="222"/>
        <v>14733.175999999999</v>
      </c>
      <c r="X45" s="105">
        <f>X47+X46</f>
        <v>14733.175999999999</v>
      </c>
      <c r="Y45" s="105">
        <f t="shared" ref="Y45:Y47" si="225">X45/W45*100</f>
        <v>100</v>
      </c>
      <c r="Z45" s="105">
        <f t="shared" si="222"/>
        <v>23.139130000000002</v>
      </c>
      <c r="AA45" s="105">
        <f t="shared" si="222"/>
        <v>23.139130000000002</v>
      </c>
      <c r="AB45" s="105">
        <f t="shared" si="201"/>
        <v>100</v>
      </c>
      <c r="AC45" s="105"/>
      <c r="AD45" s="105"/>
      <c r="AE45" s="105">
        <f t="shared" ref="AE45:BA45" si="226">AE47+AE46</f>
        <v>302.45800000000003</v>
      </c>
      <c r="AF45" s="105">
        <f t="shared" si="226"/>
        <v>302.45800000000003</v>
      </c>
      <c r="AG45" s="105">
        <f t="shared" ref="AG45:AG49" si="227">AF45/AE45*100</f>
        <v>100</v>
      </c>
      <c r="AH45" s="105">
        <f t="shared" si="226"/>
        <v>0</v>
      </c>
      <c r="AI45" s="105">
        <f t="shared" si="226"/>
        <v>0</v>
      </c>
      <c r="AJ45" s="105">
        <f t="shared" si="226"/>
        <v>91100.86378</v>
      </c>
      <c r="AK45" s="105">
        <f t="shared" si="226"/>
        <v>91100.86378</v>
      </c>
      <c r="AL45" s="105">
        <f t="shared" si="64"/>
        <v>100</v>
      </c>
      <c r="AM45" s="105"/>
      <c r="AN45" s="105"/>
      <c r="AO45" s="105">
        <f>AO47+AO46</f>
        <v>18633.863000000005</v>
      </c>
      <c r="AP45" s="105">
        <f t="shared" si="226"/>
        <v>18633.863000000005</v>
      </c>
      <c r="AQ45" s="105">
        <f t="shared" si="65"/>
        <v>100</v>
      </c>
      <c r="AR45" s="105">
        <f t="shared" si="226"/>
        <v>0</v>
      </c>
      <c r="AS45" s="105">
        <f t="shared" si="226"/>
        <v>0</v>
      </c>
      <c r="AT45" s="105">
        <f t="shared" si="226"/>
        <v>5234.2150000000001</v>
      </c>
      <c r="AU45" s="105">
        <f t="shared" si="226"/>
        <v>5234.2150000000001</v>
      </c>
      <c r="AV45" s="105">
        <f t="shared" si="66"/>
        <v>100</v>
      </c>
      <c r="AW45" s="105">
        <f t="shared" si="226"/>
        <v>0</v>
      </c>
      <c r="AX45" s="105">
        <f t="shared" si="226"/>
        <v>0</v>
      </c>
      <c r="AY45" s="105">
        <f t="shared" si="226"/>
        <v>0</v>
      </c>
      <c r="AZ45" s="105">
        <f t="shared" si="226"/>
        <v>0</v>
      </c>
      <c r="BA45" s="105">
        <f t="shared" si="226"/>
        <v>0</v>
      </c>
      <c r="BB45" s="303"/>
    </row>
    <row r="46" spans="1:54" ht="47.25">
      <c r="A46" s="302"/>
      <c r="B46" s="291"/>
      <c r="C46" s="291"/>
      <c r="D46" s="152" t="s">
        <v>2</v>
      </c>
      <c r="E46" s="104">
        <f>E49+E52+E55+E58+E61+E64+E67+E70</f>
        <v>170012</v>
      </c>
      <c r="F46" s="104">
        <f>F49+F52+F55+F58+F61+F64+F67+F70</f>
        <v>144433.40513000003</v>
      </c>
      <c r="G46" s="104">
        <f t="shared" si="58"/>
        <v>84.954829735548103</v>
      </c>
      <c r="H46" s="104">
        <f>H49+H52+H55+H58+H61+H64+H67+H70</f>
        <v>0</v>
      </c>
      <c r="I46" s="104">
        <f t="shared" ref="I46:BA46" si="228">I49+I52+I55+I58+I61+I64+I67+I70</f>
        <v>0</v>
      </c>
      <c r="J46" s="104">
        <f t="shared" si="228"/>
        <v>0</v>
      </c>
      <c r="K46" s="104">
        <f t="shared" si="228"/>
        <v>1745.3</v>
      </c>
      <c r="L46" s="104">
        <f t="shared" si="228"/>
        <v>1745.3</v>
      </c>
      <c r="M46" s="104">
        <f t="shared" si="228"/>
        <v>0</v>
      </c>
      <c r="N46" s="104">
        <f t="shared" si="228"/>
        <v>10442.44</v>
      </c>
      <c r="O46" s="104">
        <f t="shared" si="228"/>
        <v>10442.44</v>
      </c>
      <c r="P46" s="104">
        <f t="shared" si="228"/>
        <v>100</v>
      </c>
      <c r="Q46" s="104">
        <f t="shared" si="228"/>
        <v>8904.76</v>
      </c>
      <c r="R46" s="104">
        <f t="shared" si="228"/>
        <v>8904.76</v>
      </c>
      <c r="S46" s="104"/>
      <c r="T46" s="104">
        <f t="shared" si="228"/>
        <v>25882.593000000001</v>
      </c>
      <c r="U46" s="104">
        <f t="shared" si="228"/>
        <v>25882.593000000001</v>
      </c>
      <c r="V46" s="104"/>
      <c r="W46" s="104">
        <f t="shared" si="228"/>
        <v>14705.175999999999</v>
      </c>
      <c r="X46" s="104">
        <f t="shared" si="228"/>
        <v>14705.175999999999</v>
      </c>
      <c r="Y46" s="104"/>
      <c r="Z46" s="104">
        <f t="shared" si="228"/>
        <v>23.139130000000002</v>
      </c>
      <c r="AA46" s="104">
        <f t="shared" si="228"/>
        <v>23.139130000000002</v>
      </c>
      <c r="AB46" s="104">
        <f t="shared" si="228"/>
        <v>100</v>
      </c>
      <c r="AC46" s="104">
        <f t="shared" si="228"/>
        <v>0</v>
      </c>
      <c r="AD46" s="104">
        <f t="shared" si="228"/>
        <v>0</v>
      </c>
      <c r="AE46" s="104">
        <f t="shared" si="228"/>
        <v>86.539000000000001</v>
      </c>
      <c r="AF46" s="104">
        <f t="shared" si="228"/>
        <v>86.539000000000001</v>
      </c>
      <c r="AG46" s="104">
        <f t="shared" si="227"/>
        <v>100</v>
      </c>
      <c r="AH46" s="104">
        <f t="shared" si="228"/>
        <v>0</v>
      </c>
      <c r="AI46" s="104">
        <f t="shared" si="228"/>
        <v>0</v>
      </c>
      <c r="AJ46" s="104">
        <f t="shared" si="228"/>
        <v>73407.904999999999</v>
      </c>
      <c r="AK46" s="104">
        <f t="shared" si="228"/>
        <v>73407.904999999999</v>
      </c>
      <c r="AL46" s="104">
        <f t="shared" si="64"/>
        <v>100</v>
      </c>
      <c r="AM46" s="104"/>
      <c r="AN46" s="104"/>
      <c r="AO46" s="104">
        <f t="shared" si="228"/>
        <v>5084.843000000008</v>
      </c>
      <c r="AP46" s="104">
        <f t="shared" si="228"/>
        <v>5084.843000000008</v>
      </c>
      <c r="AQ46" s="104">
        <f t="shared" si="65"/>
        <v>100</v>
      </c>
      <c r="AR46" s="104">
        <f t="shared" si="228"/>
        <v>0</v>
      </c>
      <c r="AS46" s="104">
        <f t="shared" si="228"/>
        <v>0</v>
      </c>
      <c r="AT46" s="104">
        <f t="shared" si="228"/>
        <v>4150.71</v>
      </c>
      <c r="AU46" s="104">
        <f t="shared" si="228"/>
        <v>4150.71</v>
      </c>
      <c r="AV46" s="104">
        <f t="shared" si="66"/>
        <v>100</v>
      </c>
      <c r="AW46" s="104">
        <f t="shared" si="228"/>
        <v>0</v>
      </c>
      <c r="AX46" s="104">
        <f t="shared" si="228"/>
        <v>0</v>
      </c>
      <c r="AY46" s="104">
        <f t="shared" si="228"/>
        <v>0</v>
      </c>
      <c r="AZ46" s="104">
        <f t="shared" si="228"/>
        <v>0</v>
      </c>
      <c r="BA46" s="104">
        <f t="shared" si="228"/>
        <v>0</v>
      </c>
      <c r="BB46" s="303"/>
    </row>
    <row r="47" spans="1:54">
      <c r="A47" s="302"/>
      <c r="B47" s="291"/>
      <c r="C47" s="291"/>
      <c r="D47" s="148" t="s">
        <v>293</v>
      </c>
      <c r="E47" s="104">
        <f>E50+E53+E56+E59+E62+E65+E68+E71</f>
        <v>251273.52563000002</v>
      </c>
      <c r="F47" s="104">
        <f>F50+F53+F56+F59+F62+F65+F68+F71</f>
        <v>65576.500339999999</v>
      </c>
      <c r="G47" s="104">
        <f t="shared" si="58"/>
        <v>26.097656000800228</v>
      </c>
      <c r="H47" s="104">
        <f>H50+H53+H56+H59+H62+H65+H68+H71</f>
        <v>0</v>
      </c>
      <c r="I47" s="104">
        <f t="shared" ref="I47:BA47" si="229">I50+I53+I56+I59+I62+I65+I68+I71</f>
        <v>0</v>
      </c>
      <c r="J47" s="104">
        <f t="shared" si="229"/>
        <v>0</v>
      </c>
      <c r="K47" s="104">
        <f t="shared" si="229"/>
        <v>32674.98156</v>
      </c>
      <c r="L47" s="104">
        <f t="shared" si="229"/>
        <v>32674.98156</v>
      </c>
      <c r="M47" s="104">
        <f t="shared" si="229"/>
        <v>100</v>
      </c>
      <c r="N47" s="104">
        <f t="shared" si="229"/>
        <v>0</v>
      </c>
      <c r="O47" s="104">
        <f t="shared" si="229"/>
        <v>0</v>
      </c>
      <c r="P47" s="104">
        <f t="shared" si="229"/>
        <v>0</v>
      </c>
      <c r="Q47" s="104">
        <f t="shared" si="229"/>
        <v>127.116</v>
      </c>
      <c r="R47" s="104">
        <f t="shared" si="229"/>
        <v>127.116</v>
      </c>
      <c r="S47" s="104">
        <f t="shared" si="223"/>
        <v>100</v>
      </c>
      <c r="T47" s="104">
        <f t="shared" si="229"/>
        <v>205</v>
      </c>
      <c r="U47" s="104">
        <f t="shared" si="229"/>
        <v>205</v>
      </c>
      <c r="V47" s="104">
        <f t="shared" si="224"/>
        <v>100</v>
      </c>
      <c r="W47" s="104">
        <f t="shared" si="229"/>
        <v>28</v>
      </c>
      <c r="X47" s="104">
        <f t="shared" si="229"/>
        <v>28</v>
      </c>
      <c r="Y47" s="104">
        <f t="shared" si="225"/>
        <v>100</v>
      </c>
      <c r="Z47" s="104">
        <f>AA47</f>
        <v>0</v>
      </c>
      <c r="AA47" s="104">
        <f t="shared" si="229"/>
        <v>0</v>
      </c>
      <c r="AB47" s="104">
        <f t="shared" si="229"/>
        <v>0</v>
      </c>
      <c r="AC47" s="104">
        <f t="shared" si="229"/>
        <v>0</v>
      </c>
      <c r="AD47" s="104">
        <f t="shared" si="229"/>
        <v>0</v>
      </c>
      <c r="AE47" s="104">
        <f t="shared" si="229"/>
        <v>215.91900000000001</v>
      </c>
      <c r="AF47" s="104">
        <f t="shared" si="229"/>
        <v>215.91900000000001</v>
      </c>
      <c r="AG47" s="104">
        <f t="shared" si="227"/>
        <v>100</v>
      </c>
      <c r="AH47" s="104">
        <f t="shared" si="229"/>
        <v>0</v>
      </c>
      <c r="AI47" s="104">
        <f t="shared" si="229"/>
        <v>0</v>
      </c>
      <c r="AJ47" s="104">
        <f t="shared" si="229"/>
        <v>17692.958780000001</v>
      </c>
      <c r="AK47" s="104">
        <f t="shared" si="229"/>
        <v>17692.958780000001</v>
      </c>
      <c r="AL47" s="104">
        <f t="shared" si="64"/>
        <v>100</v>
      </c>
      <c r="AM47" s="104"/>
      <c r="AN47" s="104"/>
      <c r="AO47" s="104">
        <f>AO50+AO53+AO56+AO59+AO62+AO65+AO68+AO71</f>
        <v>13549.019999999999</v>
      </c>
      <c r="AP47" s="104">
        <f>AP50+AP53+AP56+AP59+AP62+AP65+AP68+AP71</f>
        <v>13549.019999999999</v>
      </c>
      <c r="AQ47" s="104">
        <f t="shared" si="65"/>
        <v>100</v>
      </c>
      <c r="AR47" s="104">
        <f t="shared" si="229"/>
        <v>0</v>
      </c>
      <c r="AS47" s="104">
        <f t="shared" si="229"/>
        <v>0</v>
      </c>
      <c r="AT47" s="104">
        <f t="shared" si="229"/>
        <v>1083.5049999999999</v>
      </c>
      <c r="AU47" s="104">
        <f t="shared" si="229"/>
        <v>1083.5049999999999</v>
      </c>
      <c r="AV47" s="104">
        <f t="shared" si="66"/>
        <v>100</v>
      </c>
      <c r="AW47" s="104">
        <f t="shared" si="229"/>
        <v>0</v>
      </c>
      <c r="AX47" s="104">
        <f t="shared" si="229"/>
        <v>0</v>
      </c>
      <c r="AY47" s="104">
        <f t="shared" si="229"/>
        <v>0</v>
      </c>
      <c r="AZ47" s="104">
        <f t="shared" si="229"/>
        <v>0</v>
      </c>
      <c r="BA47" s="104">
        <f t="shared" si="229"/>
        <v>0</v>
      </c>
      <c r="BB47" s="303"/>
    </row>
    <row r="48" spans="1:54" s="137" customFormat="1">
      <c r="A48" s="302" t="s">
        <v>314</v>
      </c>
      <c r="B48" s="291" t="s">
        <v>346</v>
      </c>
      <c r="C48" s="291"/>
      <c r="D48" s="151" t="s">
        <v>41</v>
      </c>
      <c r="E48" s="105">
        <f>E50+E49</f>
        <v>109423.43566</v>
      </c>
      <c r="F48" s="105">
        <f>I48+L48+O48+R48+U48+X48+AA48+AF48+AK48+AP48+AU48</f>
        <v>108965.24869000002</v>
      </c>
      <c r="G48" s="105">
        <f t="shared" si="58"/>
        <v>99.581271628663117</v>
      </c>
      <c r="H48" s="105">
        <f t="shared" ref="H48:BA48" si="230">H50+H49</f>
        <v>0</v>
      </c>
      <c r="I48" s="105">
        <f t="shared" si="230"/>
        <v>0</v>
      </c>
      <c r="J48" s="105">
        <f t="shared" si="230"/>
        <v>0</v>
      </c>
      <c r="K48" s="105">
        <f t="shared" si="230"/>
        <v>34420.281560000003</v>
      </c>
      <c r="L48" s="105">
        <f t="shared" si="230"/>
        <v>34420.281560000003</v>
      </c>
      <c r="M48" s="105">
        <f t="shared" si="230"/>
        <v>100</v>
      </c>
      <c r="N48" s="105">
        <f t="shared" si="230"/>
        <v>10442.44</v>
      </c>
      <c r="O48" s="105">
        <f t="shared" si="230"/>
        <v>10442.44</v>
      </c>
      <c r="P48" s="105">
        <f t="shared" si="230"/>
        <v>100</v>
      </c>
      <c r="Q48" s="105">
        <f t="shared" si="230"/>
        <v>8904.76</v>
      </c>
      <c r="R48" s="105">
        <f t="shared" si="230"/>
        <v>8904.76</v>
      </c>
      <c r="S48" s="105">
        <f t="shared" si="230"/>
        <v>100</v>
      </c>
      <c r="T48" s="105">
        <f t="shared" si="230"/>
        <v>25882.593000000001</v>
      </c>
      <c r="U48" s="105">
        <f t="shared" si="230"/>
        <v>25882.593000000001</v>
      </c>
      <c r="V48" s="105">
        <f t="shared" si="230"/>
        <v>100</v>
      </c>
      <c r="W48" s="105">
        <f t="shared" si="230"/>
        <v>14705.175999999999</v>
      </c>
      <c r="X48" s="105">
        <f t="shared" si="230"/>
        <v>14705.175999999999</v>
      </c>
      <c r="Y48" s="105">
        <f t="shared" si="230"/>
        <v>100</v>
      </c>
      <c r="Z48" s="105">
        <f t="shared" si="230"/>
        <v>23.139130000000002</v>
      </c>
      <c r="AA48" s="105">
        <f t="shared" si="230"/>
        <v>23.139130000000002</v>
      </c>
      <c r="AB48" s="105">
        <f t="shared" si="230"/>
        <v>100</v>
      </c>
      <c r="AC48" s="105">
        <f t="shared" si="230"/>
        <v>0</v>
      </c>
      <c r="AD48" s="105">
        <f t="shared" si="230"/>
        <v>0</v>
      </c>
      <c r="AE48" s="105">
        <f t="shared" si="230"/>
        <v>86.539000000000001</v>
      </c>
      <c r="AF48" s="105">
        <f t="shared" si="230"/>
        <v>86.539000000000001</v>
      </c>
      <c r="AG48" s="105">
        <f t="shared" si="227"/>
        <v>100</v>
      </c>
      <c r="AH48" s="105">
        <f t="shared" si="230"/>
        <v>0</v>
      </c>
      <c r="AI48" s="105">
        <f t="shared" si="230"/>
        <v>0</v>
      </c>
      <c r="AJ48" s="105">
        <f t="shared" si="230"/>
        <v>5010.1000000000004</v>
      </c>
      <c r="AK48" s="105">
        <f t="shared" si="230"/>
        <v>5010.1000000000004</v>
      </c>
      <c r="AL48" s="104">
        <f t="shared" si="64"/>
        <v>100</v>
      </c>
      <c r="AM48" s="105"/>
      <c r="AN48" s="105"/>
      <c r="AO48" s="105">
        <f t="shared" si="230"/>
        <v>9444.36</v>
      </c>
      <c r="AP48" s="105">
        <f t="shared" si="230"/>
        <v>9444.36</v>
      </c>
      <c r="AQ48" s="104">
        <f t="shared" ref="AQ48:AQ74" si="231">AP48/AO48*100</f>
        <v>100</v>
      </c>
      <c r="AR48" s="105">
        <f t="shared" si="230"/>
        <v>0</v>
      </c>
      <c r="AS48" s="105">
        <f t="shared" si="230"/>
        <v>0</v>
      </c>
      <c r="AT48" s="105">
        <f t="shared" si="230"/>
        <v>45.86</v>
      </c>
      <c r="AU48" s="105">
        <f t="shared" si="230"/>
        <v>45.86</v>
      </c>
      <c r="AV48" s="105">
        <f t="shared" si="66"/>
        <v>100</v>
      </c>
      <c r="AW48" s="105">
        <f t="shared" si="230"/>
        <v>0</v>
      </c>
      <c r="AX48" s="105">
        <f t="shared" si="230"/>
        <v>0</v>
      </c>
      <c r="AY48" s="105">
        <f t="shared" si="230"/>
        <v>0</v>
      </c>
      <c r="AZ48" s="105">
        <f t="shared" si="230"/>
        <v>0</v>
      </c>
      <c r="BA48" s="105">
        <f t="shared" si="230"/>
        <v>0</v>
      </c>
      <c r="BB48" s="303"/>
    </row>
    <row r="49" spans="1:54" ht="47.25">
      <c r="A49" s="302"/>
      <c r="B49" s="291"/>
      <c r="C49" s="291"/>
      <c r="D49" s="152" t="s">
        <v>2</v>
      </c>
      <c r="E49" s="104">
        <v>66800</v>
      </c>
      <c r="F49" s="104">
        <f>I49+L49+O49+R49+U49+X49+AA49+AF49+AK49</f>
        <v>66800.047130000006</v>
      </c>
      <c r="G49" s="104">
        <f t="shared" si="58"/>
        <v>100.00007055389221</v>
      </c>
      <c r="H49" s="104"/>
      <c r="I49" s="104"/>
      <c r="J49" s="107"/>
      <c r="K49" s="104">
        <f>L49</f>
        <v>1745.3</v>
      </c>
      <c r="L49" s="104">
        <v>1745.3</v>
      </c>
      <c r="M49" s="133"/>
      <c r="N49" s="104">
        <v>10442.44</v>
      </c>
      <c r="O49" s="104">
        <v>10442.44</v>
      </c>
      <c r="P49" s="133">
        <v>100</v>
      </c>
      <c r="Q49" s="104">
        <v>8904.76</v>
      </c>
      <c r="R49" s="104">
        <v>8904.76</v>
      </c>
      <c r="S49" s="133">
        <v>100</v>
      </c>
      <c r="T49" s="104">
        <v>25882.593000000001</v>
      </c>
      <c r="U49" s="104">
        <v>25882.593000000001</v>
      </c>
      <c r="V49" s="133">
        <v>100</v>
      </c>
      <c r="W49" s="104">
        <v>14705.175999999999</v>
      </c>
      <c r="X49" s="104">
        <v>14705.175999999999</v>
      </c>
      <c r="Y49" s="104">
        <v>100</v>
      </c>
      <c r="Z49" s="104">
        <v>23.139130000000002</v>
      </c>
      <c r="AA49" s="104">
        <v>23.139130000000002</v>
      </c>
      <c r="AB49" s="104">
        <v>100</v>
      </c>
      <c r="AC49" s="107"/>
      <c r="AD49" s="107"/>
      <c r="AE49" s="104">
        <v>86.539000000000001</v>
      </c>
      <c r="AF49" s="104">
        <v>86.539000000000001</v>
      </c>
      <c r="AG49" s="104">
        <f t="shared" si="227"/>
        <v>100</v>
      </c>
      <c r="AH49" s="107"/>
      <c r="AI49" s="107"/>
      <c r="AJ49" s="104">
        <f>AK49</f>
        <v>5010.1000000000004</v>
      </c>
      <c r="AK49" s="104">
        <v>5010.1000000000004</v>
      </c>
      <c r="AL49" s="104">
        <f t="shared" si="64"/>
        <v>100</v>
      </c>
      <c r="AM49" s="107"/>
      <c r="AN49" s="107"/>
      <c r="AO49" s="104"/>
      <c r="AP49" s="104"/>
      <c r="AQ49" s="104"/>
      <c r="AR49" s="107"/>
      <c r="AS49" s="107"/>
      <c r="AT49" s="104"/>
      <c r="AU49" s="104"/>
      <c r="AV49" s="104"/>
      <c r="AW49" s="107"/>
      <c r="AX49" s="107"/>
      <c r="AY49" s="104"/>
      <c r="AZ49" s="104"/>
      <c r="BA49" s="107"/>
      <c r="BB49" s="303"/>
    </row>
    <row r="50" spans="1:54">
      <c r="A50" s="302"/>
      <c r="B50" s="291"/>
      <c r="C50" s="291"/>
      <c r="D50" s="148" t="s">
        <v>293</v>
      </c>
      <c r="E50" s="104">
        <v>42623.435660000003</v>
      </c>
      <c r="F50" s="104">
        <f>I50+L50+O50+R50+U50+X50+AA50+AF50+AK50+AP50+AU50</f>
        <v>42165.201560000001</v>
      </c>
      <c r="G50" s="104">
        <f t="shared" si="58"/>
        <v>98.924924532937098</v>
      </c>
      <c r="H50" s="104"/>
      <c r="I50" s="104"/>
      <c r="J50" s="107"/>
      <c r="K50" s="104">
        <f>L50</f>
        <v>32674.98156</v>
      </c>
      <c r="L50" s="104">
        <v>32674.98156</v>
      </c>
      <c r="M50" s="133">
        <f t="shared" ref="M50" si="232">L50/K50*100</f>
        <v>100</v>
      </c>
      <c r="N50" s="104"/>
      <c r="O50" s="104"/>
      <c r="P50" s="133"/>
      <c r="Q50" s="104"/>
      <c r="R50" s="104"/>
      <c r="S50" s="133"/>
      <c r="T50" s="104"/>
      <c r="U50" s="104"/>
      <c r="V50" s="133"/>
      <c r="W50" s="104"/>
      <c r="X50" s="104"/>
      <c r="Y50" s="104"/>
      <c r="Z50" s="104"/>
      <c r="AA50" s="104"/>
      <c r="AB50" s="104"/>
      <c r="AC50" s="107"/>
      <c r="AD50" s="107"/>
      <c r="AE50" s="104"/>
      <c r="AF50" s="104"/>
      <c r="AG50" s="104"/>
      <c r="AH50" s="107"/>
      <c r="AI50" s="107"/>
      <c r="AJ50" s="104"/>
      <c r="AK50" s="104"/>
      <c r="AL50" s="104"/>
      <c r="AM50" s="107"/>
      <c r="AN50" s="107"/>
      <c r="AO50" s="104">
        <f>AP50</f>
        <v>9444.36</v>
      </c>
      <c r="AP50" s="104">
        <v>9444.36</v>
      </c>
      <c r="AQ50" s="104">
        <f t="shared" si="231"/>
        <v>100</v>
      </c>
      <c r="AR50" s="107"/>
      <c r="AS50" s="107"/>
      <c r="AT50" s="104">
        <f>AU50</f>
        <v>45.86</v>
      </c>
      <c r="AU50" s="104">
        <v>45.86</v>
      </c>
      <c r="AV50" s="104">
        <f t="shared" si="66"/>
        <v>100</v>
      </c>
      <c r="AW50" s="107"/>
      <c r="AX50" s="107"/>
      <c r="AY50" s="104"/>
      <c r="AZ50" s="104"/>
      <c r="BA50" s="107"/>
      <c r="BB50" s="303"/>
    </row>
    <row r="51" spans="1:54" s="137" customFormat="1">
      <c r="A51" s="302" t="s">
        <v>315</v>
      </c>
      <c r="B51" s="291" t="s">
        <v>319</v>
      </c>
      <c r="C51" s="291"/>
      <c r="D51" s="151" t="s">
        <v>41</v>
      </c>
      <c r="E51" s="105">
        <f>E53+E52</f>
        <v>0</v>
      </c>
      <c r="F51" s="105">
        <f t="shared" ref="F51:F71" si="233">I51+L51+O51+R51+U51+X51+AA51+AF51+AK51</f>
        <v>0</v>
      </c>
      <c r="G51" s="105"/>
      <c r="H51" s="105">
        <f>H53+H52</f>
        <v>0</v>
      </c>
      <c r="I51" s="105">
        <f t="shared" ref="I51:AA51" si="234">I53+I52</f>
        <v>0</v>
      </c>
      <c r="J51" s="105">
        <f t="shared" si="234"/>
        <v>0</v>
      </c>
      <c r="K51" s="105">
        <f t="shared" si="234"/>
        <v>0</v>
      </c>
      <c r="L51" s="105">
        <f t="shared" si="234"/>
        <v>0</v>
      </c>
      <c r="M51" s="105">
        <f t="shared" si="234"/>
        <v>0</v>
      </c>
      <c r="N51" s="105">
        <f t="shared" si="234"/>
        <v>0</v>
      </c>
      <c r="O51" s="105">
        <f t="shared" si="234"/>
        <v>0</v>
      </c>
      <c r="P51" s="105">
        <f t="shared" si="234"/>
        <v>0</v>
      </c>
      <c r="Q51" s="105">
        <f t="shared" si="234"/>
        <v>0</v>
      </c>
      <c r="R51" s="105">
        <f t="shared" si="234"/>
        <v>0</v>
      </c>
      <c r="S51" s="105">
        <f t="shared" si="234"/>
        <v>0</v>
      </c>
      <c r="T51" s="105">
        <f t="shared" si="234"/>
        <v>0</v>
      </c>
      <c r="U51" s="105">
        <f t="shared" si="234"/>
        <v>0</v>
      </c>
      <c r="V51" s="105">
        <f t="shared" si="234"/>
        <v>0</v>
      </c>
      <c r="W51" s="105">
        <f t="shared" si="234"/>
        <v>0</v>
      </c>
      <c r="X51" s="105">
        <f t="shared" si="234"/>
        <v>0</v>
      </c>
      <c r="Y51" s="105">
        <f t="shared" si="234"/>
        <v>0</v>
      </c>
      <c r="Z51" s="105">
        <f t="shared" si="234"/>
        <v>0</v>
      </c>
      <c r="AA51" s="105">
        <f t="shared" si="234"/>
        <v>0</v>
      </c>
      <c r="AB51" s="106"/>
      <c r="AC51" s="106"/>
      <c r="AD51" s="106"/>
      <c r="AE51" s="105"/>
      <c r="AF51" s="105"/>
      <c r="AG51" s="105"/>
      <c r="AH51" s="106"/>
      <c r="AI51" s="106"/>
      <c r="AJ51" s="105"/>
      <c r="AK51" s="105"/>
      <c r="AL51" s="104"/>
      <c r="AM51" s="106"/>
      <c r="AN51" s="106"/>
      <c r="AO51" s="105"/>
      <c r="AP51" s="105"/>
      <c r="AQ51" s="104"/>
      <c r="AR51" s="106"/>
      <c r="AS51" s="106"/>
      <c r="AT51" s="105"/>
      <c r="AU51" s="105"/>
      <c r="AV51" s="104"/>
      <c r="AW51" s="106"/>
      <c r="AX51" s="106"/>
      <c r="AY51" s="105"/>
      <c r="AZ51" s="105"/>
      <c r="BA51" s="106"/>
      <c r="BB51" s="303"/>
    </row>
    <row r="52" spans="1:54" ht="47.25">
      <c r="A52" s="302"/>
      <c r="B52" s="291"/>
      <c r="C52" s="291"/>
      <c r="D52" s="152" t="s">
        <v>2</v>
      </c>
      <c r="E52" s="104">
        <v>0</v>
      </c>
      <c r="F52" s="104">
        <f t="shared" si="233"/>
        <v>0</v>
      </c>
      <c r="G52" s="104"/>
      <c r="H52" s="104"/>
      <c r="I52" s="104"/>
      <c r="J52" s="107"/>
      <c r="K52" s="104"/>
      <c r="L52" s="104"/>
      <c r="M52" s="133"/>
      <c r="N52" s="104"/>
      <c r="O52" s="104"/>
      <c r="P52" s="107"/>
      <c r="Q52" s="104"/>
      <c r="R52" s="104"/>
      <c r="S52" s="107"/>
      <c r="T52" s="104"/>
      <c r="U52" s="104"/>
      <c r="V52" s="133"/>
      <c r="W52" s="104"/>
      <c r="X52" s="104"/>
      <c r="Y52" s="104"/>
      <c r="Z52" s="104"/>
      <c r="AA52" s="104"/>
      <c r="AB52" s="107"/>
      <c r="AC52" s="107"/>
      <c r="AD52" s="107"/>
      <c r="AE52" s="104"/>
      <c r="AF52" s="104"/>
      <c r="AG52" s="104"/>
      <c r="AH52" s="107"/>
      <c r="AI52" s="107"/>
      <c r="AJ52" s="104"/>
      <c r="AK52" s="104"/>
      <c r="AL52" s="104"/>
      <c r="AM52" s="107"/>
      <c r="AN52" s="107"/>
      <c r="AO52" s="104"/>
      <c r="AP52" s="104"/>
      <c r="AQ52" s="104"/>
      <c r="AR52" s="107"/>
      <c r="AS52" s="107"/>
      <c r="AT52" s="104"/>
      <c r="AU52" s="104"/>
      <c r="AV52" s="104"/>
      <c r="AW52" s="107"/>
      <c r="AX52" s="107"/>
      <c r="AY52" s="104"/>
      <c r="AZ52" s="104"/>
      <c r="BA52" s="107"/>
      <c r="BB52" s="303"/>
    </row>
    <row r="53" spans="1:54">
      <c r="A53" s="302"/>
      <c r="B53" s="291"/>
      <c r="C53" s="291"/>
      <c r="D53" s="148" t="s">
        <v>293</v>
      </c>
      <c r="E53" s="104">
        <v>0</v>
      </c>
      <c r="F53" s="104">
        <f t="shared" si="233"/>
        <v>0</v>
      </c>
      <c r="G53" s="104"/>
      <c r="H53" s="104"/>
      <c r="I53" s="104"/>
      <c r="J53" s="107"/>
      <c r="K53" s="104"/>
      <c r="L53" s="104"/>
      <c r="M53" s="107"/>
      <c r="N53" s="104"/>
      <c r="O53" s="104"/>
      <c r="P53" s="107"/>
      <c r="Q53" s="104"/>
      <c r="R53" s="104"/>
      <c r="S53" s="107"/>
      <c r="T53" s="104"/>
      <c r="U53" s="104"/>
      <c r="V53" s="133"/>
      <c r="W53" s="104"/>
      <c r="X53" s="104"/>
      <c r="Y53" s="104"/>
      <c r="Z53" s="104"/>
      <c r="AA53" s="104"/>
      <c r="AB53" s="107"/>
      <c r="AC53" s="107"/>
      <c r="AD53" s="107"/>
      <c r="AE53" s="104"/>
      <c r="AF53" s="104"/>
      <c r="AG53" s="104"/>
      <c r="AH53" s="107"/>
      <c r="AI53" s="107"/>
      <c r="AJ53" s="104"/>
      <c r="AK53" s="104"/>
      <c r="AL53" s="104"/>
      <c r="AM53" s="107"/>
      <c r="AN53" s="107"/>
      <c r="AO53" s="104"/>
      <c r="AP53" s="104"/>
      <c r="AQ53" s="104"/>
      <c r="AR53" s="107"/>
      <c r="AS53" s="107"/>
      <c r="AT53" s="104"/>
      <c r="AU53" s="104"/>
      <c r="AV53" s="104"/>
      <c r="AW53" s="107"/>
      <c r="AX53" s="107"/>
      <c r="AY53" s="104"/>
      <c r="AZ53" s="104"/>
      <c r="BA53" s="107"/>
      <c r="BB53" s="303"/>
    </row>
    <row r="54" spans="1:54" s="137" customFormat="1">
      <c r="A54" s="302" t="s">
        <v>316</v>
      </c>
      <c r="B54" s="291" t="s">
        <v>349</v>
      </c>
      <c r="C54" s="291"/>
      <c r="D54" s="151" t="s">
        <v>41</v>
      </c>
      <c r="E54" s="105">
        <f>E56+E55</f>
        <v>21846.547999999999</v>
      </c>
      <c r="F54" s="105">
        <f t="shared" si="233"/>
        <v>28</v>
      </c>
      <c r="G54" s="105">
        <f t="shared" si="58"/>
        <v>0.12816670166838257</v>
      </c>
      <c r="H54" s="105">
        <f>H56+H55</f>
        <v>0</v>
      </c>
      <c r="I54" s="105">
        <f t="shared" ref="I54:X54" si="235">I56+I55</f>
        <v>0</v>
      </c>
      <c r="J54" s="105">
        <f t="shared" si="235"/>
        <v>0</v>
      </c>
      <c r="K54" s="105">
        <f t="shared" si="235"/>
        <v>0</v>
      </c>
      <c r="L54" s="105">
        <f t="shared" si="235"/>
        <v>0</v>
      </c>
      <c r="M54" s="105">
        <f t="shared" si="235"/>
        <v>0</v>
      </c>
      <c r="N54" s="105">
        <f t="shared" si="235"/>
        <v>0</v>
      </c>
      <c r="O54" s="105">
        <f t="shared" si="235"/>
        <v>0</v>
      </c>
      <c r="P54" s="105">
        <f t="shared" si="235"/>
        <v>0</v>
      </c>
      <c r="Q54" s="105">
        <f t="shared" si="235"/>
        <v>0</v>
      </c>
      <c r="R54" s="105">
        <f t="shared" si="235"/>
        <v>0</v>
      </c>
      <c r="S54" s="105">
        <f t="shared" si="235"/>
        <v>0</v>
      </c>
      <c r="T54" s="105">
        <f t="shared" si="235"/>
        <v>0</v>
      </c>
      <c r="U54" s="105">
        <f t="shared" si="235"/>
        <v>0</v>
      </c>
      <c r="V54" s="105">
        <f t="shared" si="235"/>
        <v>0</v>
      </c>
      <c r="W54" s="105">
        <f t="shared" si="235"/>
        <v>28</v>
      </c>
      <c r="X54" s="105">
        <f t="shared" si="235"/>
        <v>28</v>
      </c>
      <c r="Y54" s="105">
        <f t="shared" ref="Y54" si="236">Y56+Y55</f>
        <v>100</v>
      </c>
      <c r="Z54" s="105">
        <f t="shared" ref="Z54" si="237">Z56+Z55</f>
        <v>0</v>
      </c>
      <c r="AA54" s="105">
        <f t="shared" ref="AA54" si="238">AA56+AA55</f>
        <v>0</v>
      </c>
      <c r="AB54" s="105">
        <f t="shared" ref="AB54" si="239">AB56+AB55</f>
        <v>0</v>
      </c>
      <c r="AC54" s="105">
        <f t="shared" ref="AC54" si="240">AC56+AC55</f>
        <v>0</v>
      </c>
      <c r="AD54" s="105">
        <f t="shared" ref="AD54" si="241">AD56+AD55</f>
        <v>0</v>
      </c>
      <c r="AE54" s="105">
        <f t="shared" ref="AE54" si="242">AE56+AE55</f>
        <v>0</v>
      </c>
      <c r="AF54" s="105">
        <f t="shared" ref="AF54" si="243">AF56+AF55</f>
        <v>0</v>
      </c>
      <c r="AG54" s="105">
        <f t="shared" ref="AG54" si="244">AG56+AG55</f>
        <v>0</v>
      </c>
      <c r="AH54" s="105">
        <f t="shared" ref="AH54" si="245">AH56+AH55</f>
        <v>0</v>
      </c>
      <c r="AI54" s="105">
        <f t="shared" ref="AI54" si="246">AI56+AI55</f>
        <v>0</v>
      </c>
      <c r="AJ54" s="105">
        <f t="shared" ref="AJ54" si="247">AJ56+AJ55</f>
        <v>0</v>
      </c>
      <c r="AK54" s="105">
        <f t="shared" ref="AK54" si="248">AK56+AK55</f>
        <v>0</v>
      </c>
      <c r="AL54" s="104"/>
      <c r="AM54" s="106"/>
      <c r="AN54" s="106"/>
      <c r="AO54" s="105"/>
      <c r="AP54" s="105"/>
      <c r="AQ54" s="104"/>
      <c r="AR54" s="106"/>
      <c r="AS54" s="106"/>
      <c r="AT54" s="105"/>
      <c r="AU54" s="105"/>
      <c r="AV54" s="104"/>
      <c r="AW54" s="106"/>
      <c r="AX54" s="106"/>
      <c r="AY54" s="105"/>
      <c r="AZ54" s="105"/>
      <c r="BA54" s="106"/>
      <c r="BB54" s="303"/>
    </row>
    <row r="55" spans="1:54" ht="47.25">
      <c r="A55" s="302"/>
      <c r="B55" s="291"/>
      <c r="C55" s="291"/>
      <c r="D55" s="152" t="s">
        <v>2</v>
      </c>
      <c r="E55" s="104">
        <f t="shared" ref="E55" si="249">N55+K55+H55</f>
        <v>0</v>
      </c>
      <c r="F55" s="104">
        <f t="shared" si="233"/>
        <v>0</v>
      </c>
      <c r="G55" s="104"/>
      <c r="H55" s="104"/>
      <c r="I55" s="104"/>
      <c r="J55" s="107"/>
      <c r="K55" s="104"/>
      <c r="L55" s="104"/>
      <c r="M55" s="107"/>
      <c r="N55" s="104"/>
      <c r="O55" s="104"/>
      <c r="P55" s="107"/>
      <c r="Q55" s="104"/>
      <c r="R55" s="104"/>
      <c r="S55" s="107"/>
      <c r="T55" s="104"/>
      <c r="U55" s="104"/>
      <c r="V55" s="133"/>
      <c r="W55" s="104"/>
      <c r="X55" s="104"/>
      <c r="Y55" s="104"/>
      <c r="Z55" s="104"/>
      <c r="AA55" s="104"/>
      <c r="AB55" s="107"/>
      <c r="AC55" s="107"/>
      <c r="AD55" s="107"/>
      <c r="AE55" s="104"/>
      <c r="AF55" s="104"/>
      <c r="AG55" s="104"/>
      <c r="AH55" s="107"/>
      <c r="AI55" s="107"/>
      <c r="AJ55" s="104"/>
      <c r="AK55" s="104"/>
      <c r="AL55" s="104"/>
      <c r="AM55" s="107"/>
      <c r="AN55" s="107"/>
      <c r="AO55" s="104"/>
      <c r="AP55" s="104"/>
      <c r="AQ55" s="104"/>
      <c r="AR55" s="107"/>
      <c r="AS55" s="107"/>
      <c r="AT55" s="104"/>
      <c r="AU55" s="104"/>
      <c r="AV55" s="104"/>
      <c r="AW55" s="107"/>
      <c r="AX55" s="107"/>
      <c r="AY55" s="104"/>
      <c r="AZ55" s="104"/>
      <c r="BA55" s="107"/>
      <c r="BB55" s="303"/>
    </row>
    <row r="56" spans="1:54">
      <c r="A56" s="302"/>
      <c r="B56" s="291"/>
      <c r="C56" s="291"/>
      <c r="D56" s="148" t="s">
        <v>293</v>
      </c>
      <c r="E56" s="104">
        <v>21846.547999999999</v>
      </c>
      <c r="F56" s="104">
        <f t="shared" si="233"/>
        <v>28</v>
      </c>
      <c r="G56" s="104">
        <f t="shared" si="58"/>
        <v>0.12816670166838257</v>
      </c>
      <c r="H56" s="104"/>
      <c r="I56" s="104"/>
      <c r="J56" s="107"/>
      <c r="K56" s="104"/>
      <c r="L56" s="104"/>
      <c r="M56" s="107"/>
      <c r="N56" s="104"/>
      <c r="O56" s="104"/>
      <c r="P56" s="107"/>
      <c r="Q56" s="104"/>
      <c r="R56" s="104"/>
      <c r="S56" s="107"/>
      <c r="T56" s="104"/>
      <c r="U56" s="104"/>
      <c r="V56" s="133"/>
      <c r="W56" s="104">
        <f>X56</f>
        <v>28</v>
      </c>
      <c r="X56" s="104">
        <v>28</v>
      </c>
      <c r="Y56" s="104">
        <f t="shared" ref="Y56" si="250">X56/W56*100</f>
        <v>100</v>
      </c>
      <c r="Z56" s="104">
        <v>0</v>
      </c>
      <c r="AA56" s="104">
        <v>0</v>
      </c>
      <c r="AB56" s="104"/>
      <c r="AC56" s="107"/>
      <c r="AD56" s="107"/>
      <c r="AE56" s="104"/>
      <c r="AF56" s="104"/>
      <c r="AG56" s="104"/>
      <c r="AH56" s="107"/>
      <c r="AI56" s="107"/>
      <c r="AJ56" s="104"/>
      <c r="AK56" s="104"/>
      <c r="AL56" s="104"/>
      <c r="AM56" s="107"/>
      <c r="AN56" s="107"/>
      <c r="AO56" s="104"/>
      <c r="AP56" s="104"/>
      <c r="AQ56" s="104"/>
      <c r="AR56" s="107"/>
      <c r="AS56" s="107"/>
      <c r="AT56" s="104"/>
      <c r="AU56" s="104"/>
      <c r="AV56" s="104"/>
      <c r="AW56" s="107"/>
      <c r="AX56" s="107"/>
      <c r="AY56" s="104"/>
      <c r="AZ56" s="104"/>
      <c r="BA56" s="107"/>
      <c r="BB56" s="303"/>
    </row>
    <row r="57" spans="1:54" s="137" customFormat="1">
      <c r="A57" s="302" t="s">
        <v>317</v>
      </c>
      <c r="B57" s="291" t="s">
        <v>351</v>
      </c>
      <c r="C57" s="291"/>
      <c r="D57" s="151" t="s">
        <v>41</v>
      </c>
      <c r="E57" s="105">
        <f>E59+E58</f>
        <v>285486.38698000001</v>
      </c>
      <c r="F57" s="105">
        <f>I57+L57+O57+R57+U57+X57+AA57+AF57+AK57+AP57+AU57</f>
        <v>97240.501779999991</v>
      </c>
      <c r="G57" s="105">
        <f t="shared" si="58"/>
        <v>34.061344503551503</v>
      </c>
      <c r="H57" s="105">
        <f>H59+H58</f>
        <v>0</v>
      </c>
      <c r="I57" s="105">
        <f t="shared" ref="I57:V57" si="251">I59+I58</f>
        <v>0</v>
      </c>
      <c r="J57" s="105">
        <f t="shared" si="251"/>
        <v>0</v>
      </c>
      <c r="K57" s="105">
        <f t="shared" si="251"/>
        <v>0</v>
      </c>
      <c r="L57" s="105">
        <f t="shared" si="251"/>
        <v>0</v>
      </c>
      <c r="M57" s="105">
        <f t="shared" si="251"/>
        <v>0</v>
      </c>
      <c r="N57" s="105">
        <f t="shared" si="251"/>
        <v>0</v>
      </c>
      <c r="O57" s="105">
        <f t="shared" si="251"/>
        <v>0</v>
      </c>
      <c r="P57" s="105">
        <f t="shared" si="251"/>
        <v>0</v>
      </c>
      <c r="Q57" s="105">
        <f t="shared" si="251"/>
        <v>0</v>
      </c>
      <c r="R57" s="105">
        <f t="shared" si="251"/>
        <v>0</v>
      </c>
      <c r="S57" s="105">
        <f t="shared" si="251"/>
        <v>0</v>
      </c>
      <c r="T57" s="105">
        <f t="shared" si="251"/>
        <v>105</v>
      </c>
      <c r="U57" s="105">
        <f t="shared" si="251"/>
        <v>105</v>
      </c>
      <c r="V57" s="105">
        <f t="shared" si="251"/>
        <v>100</v>
      </c>
      <c r="W57" s="105">
        <f t="shared" ref="W57" si="252">W59+W58</f>
        <v>0</v>
      </c>
      <c r="X57" s="105">
        <f t="shared" ref="X57" si="253">X59+X58</f>
        <v>0</v>
      </c>
      <c r="Y57" s="105">
        <f t="shared" ref="Y57" si="254">Y59+Y58</f>
        <v>0</v>
      </c>
      <c r="Z57" s="105">
        <f t="shared" ref="Z57" si="255">Z59+Z58</f>
        <v>0</v>
      </c>
      <c r="AA57" s="105">
        <f t="shared" ref="AA57" si="256">AA59+AA58</f>
        <v>0</v>
      </c>
      <c r="AB57" s="105">
        <f t="shared" ref="AB57" si="257">AB59+AB58</f>
        <v>0</v>
      </c>
      <c r="AC57" s="105">
        <f t="shared" ref="AC57" si="258">AC59+AC58</f>
        <v>0</v>
      </c>
      <c r="AD57" s="105">
        <f t="shared" ref="AD57" si="259">AD59+AD58</f>
        <v>0</v>
      </c>
      <c r="AE57" s="105">
        <f t="shared" ref="AE57" si="260">AE59+AE58</f>
        <v>0</v>
      </c>
      <c r="AF57" s="105">
        <f t="shared" ref="AF57" si="261">AF59+AF58</f>
        <v>0</v>
      </c>
      <c r="AG57" s="105">
        <f t="shared" ref="AG57" si="262">AG59+AG58</f>
        <v>0</v>
      </c>
      <c r="AH57" s="105">
        <f t="shared" ref="AH57" si="263">AH59+AH58</f>
        <v>0</v>
      </c>
      <c r="AI57" s="105">
        <f t="shared" ref="AI57" si="264">AI59+AI58</f>
        <v>0</v>
      </c>
      <c r="AJ57" s="105">
        <f t="shared" ref="AJ57:AK57" si="265">AJ59+AJ58</f>
        <v>85591.043779999993</v>
      </c>
      <c r="AK57" s="105">
        <f t="shared" si="265"/>
        <v>85591.043779999993</v>
      </c>
      <c r="AL57" s="105">
        <f t="shared" si="64"/>
        <v>100</v>
      </c>
      <c r="AM57" s="106"/>
      <c r="AN57" s="106"/>
      <c r="AO57" s="105">
        <f t="shared" ref="AO57:AP57" si="266">AO59+AO58</f>
        <v>6356.1030000000064</v>
      </c>
      <c r="AP57" s="105">
        <f t="shared" si="266"/>
        <v>6356.1030000000064</v>
      </c>
      <c r="AQ57" s="104">
        <f t="shared" si="231"/>
        <v>100</v>
      </c>
      <c r="AR57" s="106"/>
      <c r="AS57" s="106"/>
      <c r="AT57" s="105">
        <f>AT58+AT59</f>
        <v>5188.3549999999996</v>
      </c>
      <c r="AU57" s="105">
        <f>AU58+AU59</f>
        <v>5188.3549999999996</v>
      </c>
      <c r="AV57" s="104">
        <f t="shared" si="66"/>
        <v>100</v>
      </c>
      <c r="AW57" s="106"/>
      <c r="AX57" s="106"/>
      <c r="AY57" s="105"/>
      <c r="AZ57" s="105"/>
      <c r="BA57" s="106"/>
      <c r="BB57" s="303"/>
    </row>
    <row r="58" spans="1:54" ht="47.25">
      <c r="A58" s="302"/>
      <c r="B58" s="291"/>
      <c r="C58" s="291"/>
      <c r="D58" s="152" t="s">
        <v>2</v>
      </c>
      <c r="E58" s="104">
        <v>103212</v>
      </c>
      <c r="F58" s="104">
        <f>I58+L58+O58+R58+U58+X58+AA58+AF58+AK58+AP58+AU58</f>
        <v>77633.358000000007</v>
      </c>
      <c r="G58" s="104">
        <f t="shared" si="58"/>
        <v>75.217375886524835</v>
      </c>
      <c r="H58" s="104"/>
      <c r="I58" s="104"/>
      <c r="J58" s="107"/>
      <c r="K58" s="104"/>
      <c r="L58" s="104"/>
      <c r="M58" s="107"/>
      <c r="N58" s="104"/>
      <c r="O58" s="104"/>
      <c r="P58" s="107"/>
      <c r="Q58" s="104"/>
      <c r="R58" s="104"/>
      <c r="S58" s="107"/>
      <c r="T58" s="104"/>
      <c r="U58" s="104"/>
      <c r="V58" s="133"/>
      <c r="W58" s="104"/>
      <c r="X58" s="104"/>
      <c r="Y58" s="107"/>
      <c r="Z58" s="104"/>
      <c r="AA58" s="104"/>
      <c r="AB58" s="104"/>
      <c r="AC58" s="107"/>
      <c r="AD58" s="107"/>
      <c r="AE58" s="104"/>
      <c r="AF58" s="104"/>
      <c r="AG58" s="104"/>
      <c r="AH58" s="107"/>
      <c r="AI58" s="107"/>
      <c r="AJ58" s="104">
        <f>AK58</f>
        <v>68397.804999999993</v>
      </c>
      <c r="AK58" s="104">
        <v>68397.804999999993</v>
      </c>
      <c r="AL58" s="104">
        <f t="shared" si="64"/>
        <v>100</v>
      </c>
      <c r="AM58" s="107"/>
      <c r="AN58" s="107"/>
      <c r="AO58" s="104">
        <f>AP58</f>
        <v>5084.843000000008</v>
      </c>
      <c r="AP58" s="104">
        <f>73482.69-68397.847</f>
        <v>5084.843000000008</v>
      </c>
      <c r="AQ58" s="104">
        <f t="shared" si="231"/>
        <v>100</v>
      </c>
      <c r="AR58" s="107"/>
      <c r="AS58" s="107"/>
      <c r="AT58" s="104">
        <f>AU58</f>
        <v>4150.71</v>
      </c>
      <c r="AU58" s="104">
        <v>4150.71</v>
      </c>
      <c r="AV58" s="104">
        <f t="shared" si="66"/>
        <v>100</v>
      </c>
      <c r="AW58" s="107"/>
      <c r="AX58" s="107"/>
      <c r="AY58" s="104"/>
      <c r="AZ58" s="104"/>
      <c r="BA58" s="107"/>
      <c r="BB58" s="303"/>
    </row>
    <row r="59" spans="1:54">
      <c r="A59" s="302"/>
      <c r="B59" s="291"/>
      <c r="C59" s="291"/>
      <c r="D59" s="148" t="s">
        <v>293</v>
      </c>
      <c r="E59" s="104">
        <v>182274.38698000001</v>
      </c>
      <c r="F59" s="104">
        <f>I59+L59+O59+R59+U59+X59+AA59+AF59+AK59+AP59+AU59</f>
        <v>19607.143779999999</v>
      </c>
      <c r="G59" s="104">
        <f t="shared" si="58"/>
        <v>10.756938539122002</v>
      </c>
      <c r="H59" s="104"/>
      <c r="I59" s="104"/>
      <c r="J59" s="107"/>
      <c r="K59" s="104"/>
      <c r="L59" s="104"/>
      <c r="M59" s="107"/>
      <c r="N59" s="104"/>
      <c r="O59" s="104"/>
      <c r="P59" s="107"/>
      <c r="Q59" s="104"/>
      <c r="R59" s="104"/>
      <c r="S59" s="107"/>
      <c r="T59" s="104">
        <f>U59</f>
        <v>105</v>
      </c>
      <c r="U59" s="104">
        <v>105</v>
      </c>
      <c r="V59" s="133">
        <f t="shared" ref="V59:V65" si="267">U59/T59*100</f>
        <v>100</v>
      </c>
      <c r="W59" s="104">
        <v>0</v>
      </c>
      <c r="X59" s="104">
        <v>0</v>
      </c>
      <c r="Y59" s="107"/>
      <c r="Z59" s="104">
        <v>0</v>
      </c>
      <c r="AA59" s="104">
        <v>0</v>
      </c>
      <c r="AB59" s="104"/>
      <c r="AC59" s="107"/>
      <c r="AD59" s="107"/>
      <c r="AE59" s="104"/>
      <c r="AF59" s="104"/>
      <c r="AG59" s="104"/>
      <c r="AH59" s="107"/>
      <c r="AI59" s="107"/>
      <c r="AJ59" s="104">
        <f>AK59</f>
        <v>17193.23878</v>
      </c>
      <c r="AK59" s="104">
        <v>17193.23878</v>
      </c>
      <c r="AL59" s="104">
        <f t="shared" si="64"/>
        <v>100</v>
      </c>
      <c r="AM59" s="107"/>
      <c r="AN59" s="107"/>
      <c r="AO59" s="104">
        <f>AP59</f>
        <v>1271.2599999999984</v>
      </c>
      <c r="AP59" s="104">
        <f>18569.46-17298.2</f>
        <v>1271.2599999999984</v>
      </c>
      <c r="AQ59" s="104">
        <f t="shared" si="231"/>
        <v>100</v>
      </c>
      <c r="AR59" s="107"/>
      <c r="AS59" s="107"/>
      <c r="AT59" s="104">
        <f>AU59</f>
        <v>1037.645</v>
      </c>
      <c r="AU59" s="104">
        <v>1037.645</v>
      </c>
      <c r="AV59" s="104">
        <f t="shared" si="66"/>
        <v>100</v>
      </c>
      <c r="AW59" s="107"/>
      <c r="AX59" s="107"/>
      <c r="AY59" s="104"/>
      <c r="AZ59" s="104"/>
      <c r="BA59" s="107"/>
      <c r="BB59" s="303"/>
    </row>
    <row r="60" spans="1:54" s="137" customFormat="1">
      <c r="A60" s="302" t="s">
        <v>318</v>
      </c>
      <c r="B60" s="291" t="s">
        <v>323</v>
      </c>
      <c r="C60" s="291"/>
      <c r="D60" s="151" t="s">
        <v>41</v>
      </c>
      <c r="E60" s="105">
        <f>E62+E61</f>
        <v>218.87208999999999</v>
      </c>
      <c r="F60" s="105">
        <f t="shared" si="233"/>
        <v>215.91900000000001</v>
      </c>
      <c r="G60" s="105">
        <f t="shared" si="58"/>
        <v>98.650769040493032</v>
      </c>
      <c r="H60" s="105">
        <f>H62+H61</f>
        <v>0</v>
      </c>
      <c r="I60" s="105">
        <f t="shared" ref="I60:AJ60" si="268">I62+I61</f>
        <v>0</v>
      </c>
      <c r="J60" s="105">
        <f t="shared" si="268"/>
        <v>0</v>
      </c>
      <c r="K60" s="105">
        <f t="shared" si="268"/>
        <v>0</v>
      </c>
      <c r="L60" s="105">
        <f t="shared" si="268"/>
        <v>0</v>
      </c>
      <c r="M60" s="105">
        <f t="shared" si="268"/>
        <v>0</v>
      </c>
      <c r="N60" s="105">
        <f t="shared" si="268"/>
        <v>0</v>
      </c>
      <c r="O60" s="105">
        <f t="shared" si="268"/>
        <v>0</v>
      </c>
      <c r="P60" s="105">
        <f t="shared" si="268"/>
        <v>0</v>
      </c>
      <c r="Q60" s="105">
        <f t="shared" si="268"/>
        <v>0</v>
      </c>
      <c r="R60" s="105">
        <f t="shared" si="268"/>
        <v>0</v>
      </c>
      <c r="S60" s="105">
        <f t="shared" si="268"/>
        <v>0</v>
      </c>
      <c r="T60" s="105">
        <f t="shared" si="268"/>
        <v>0</v>
      </c>
      <c r="U60" s="105">
        <f t="shared" si="268"/>
        <v>0</v>
      </c>
      <c r="V60" s="105">
        <f t="shared" si="268"/>
        <v>0</v>
      </c>
      <c r="W60" s="105">
        <f t="shared" si="268"/>
        <v>0</v>
      </c>
      <c r="X60" s="105">
        <f t="shared" si="268"/>
        <v>0</v>
      </c>
      <c r="Y60" s="105">
        <f t="shared" si="268"/>
        <v>0</v>
      </c>
      <c r="Z60" s="105">
        <f t="shared" si="268"/>
        <v>0</v>
      </c>
      <c r="AA60" s="105">
        <f t="shared" si="268"/>
        <v>0</v>
      </c>
      <c r="AB60" s="105">
        <f t="shared" si="268"/>
        <v>0</v>
      </c>
      <c r="AC60" s="105">
        <f t="shared" si="268"/>
        <v>0</v>
      </c>
      <c r="AD60" s="105">
        <f t="shared" si="268"/>
        <v>0</v>
      </c>
      <c r="AE60" s="105">
        <f t="shared" si="268"/>
        <v>215.91900000000001</v>
      </c>
      <c r="AF60" s="105">
        <f t="shared" si="268"/>
        <v>215.91900000000001</v>
      </c>
      <c r="AG60" s="105">
        <f t="shared" si="268"/>
        <v>100</v>
      </c>
      <c r="AH60" s="105">
        <f t="shared" si="268"/>
        <v>0</v>
      </c>
      <c r="AI60" s="105">
        <f t="shared" si="268"/>
        <v>0</v>
      </c>
      <c r="AJ60" s="105">
        <f t="shared" si="268"/>
        <v>0</v>
      </c>
      <c r="AK60" s="105"/>
      <c r="AL60" s="104"/>
      <c r="AM60" s="106"/>
      <c r="AN60" s="106"/>
      <c r="AO60" s="105"/>
      <c r="AP60" s="105"/>
      <c r="AQ60" s="104"/>
      <c r="AR60" s="106"/>
      <c r="AS60" s="106"/>
      <c r="AT60" s="105"/>
      <c r="AU60" s="105"/>
      <c r="AV60" s="104"/>
      <c r="AW60" s="106"/>
      <c r="AX60" s="106"/>
      <c r="AY60" s="105"/>
      <c r="AZ60" s="105"/>
      <c r="BA60" s="106"/>
      <c r="BB60" s="303"/>
    </row>
    <row r="61" spans="1:54" ht="47.25">
      <c r="A61" s="302"/>
      <c r="B61" s="291"/>
      <c r="C61" s="291"/>
      <c r="D61" s="152" t="s">
        <v>2</v>
      </c>
      <c r="E61" s="104">
        <f t="shared" ref="E61" si="269">N61+K61+H61</f>
        <v>0</v>
      </c>
      <c r="F61" s="104">
        <f t="shared" si="233"/>
        <v>0</v>
      </c>
      <c r="G61" s="104"/>
      <c r="H61" s="104"/>
      <c r="I61" s="104"/>
      <c r="J61" s="107"/>
      <c r="K61" s="104"/>
      <c r="L61" s="104"/>
      <c r="M61" s="107"/>
      <c r="N61" s="104"/>
      <c r="O61" s="104"/>
      <c r="P61" s="107"/>
      <c r="Q61" s="104"/>
      <c r="R61" s="104"/>
      <c r="S61" s="107"/>
      <c r="T61" s="104"/>
      <c r="U61" s="104"/>
      <c r="V61" s="133"/>
      <c r="W61" s="104"/>
      <c r="X61" s="104"/>
      <c r="Y61" s="107"/>
      <c r="Z61" s="104"/>
      <c r="AA61" s="104"/>
      <c r="AB61" s="104"/>
      <c r="AC61" s="107"/>
      <c r="AD61" s="107"/>
      <c r="AE61" s="104"/>
      <c r="AF61" s="104"/>
      <c r="AG61" s="104"/>
      <c r="AH61" s="107"/>
      <c r="AI61" s="107"/>
      <c r="AJ61" s="104"/>
      <c r="AK61" s="104"/>
      <c r="AL61" s="104"/>
      <c r="AM61" s="107"/>
      <c r="AN61" s="107"/>
      <c r="AO61" s="104"/>
      <c r="AP61" s="104"/>
      <c r="AQ61" s="104"/>
      <c r="AR61" s="107"/>
      <c r="AS61" s="107"/>
      <c r="AT61" s="104"/>
      <c r="AU61" s="104"/>
      <c r="AV61" s="104"/>
      <c r="AW61" s="107"/>
      <c r="AX61" s="107"/>
      <c r="AY61" s="104"/>
      <c r="AZ61" s="104"/>
      <c r="BA61" s="107"/>
      <c r="BB61" s="303"/>
    </row>
    <row r="62" spans="1:54">
      <c r="A62" s="302"/>
      <c r="B62" s="291"/>
      <c r="C62" s="291"/>
      <c r="D62" s="148" t="s">
        <v>293</v>
      </c>
      <c r="E62" s="104">
        <v>218.87208999999999</v>
      </c>
      <c r="F62" s="104">
        <f t="shared" si="233"/>
        <v>215.91900000000001</v>
      </c>
      <c r="G62" s="104">
        <f t="shared" si="58"/>
        <v>98.650769040493032</v>
      </c>
      <c r="H62" s="104"/>
      <c r="I62" s="104"/>
      <c r="J62" s="107"/>
      <c r="K62" s="104"/>
      <c r="L62" s="104"/>
      <c r="M62" s="107"/>
      <c r="N62" s="104"/>
      <c r="O62" s="104"/>
      <c r="P62" s="107"/>
      <c r="Q62" s="104"/>
      <c r="R62" s="104"/>
      <c r="S62" s="107"/>
      <c r="T62" s="104"/>
      <c r="U62" s="104"/>
      <c r="V62" s="133"/>
      <c r="W62" s="104">
        <v>0</v>
      </c>
      <c r="X62" s="104">
        <v>0</v>
      </c>
      <c r="Y62" s="107"/>
      <c r="Z62" s="104">
        <v>0</v>
      </c>
      <c r="AA62" s="104">
        <v>0</v>
      </c>
      <c r="AB62" s="104"/>
      <c r="AC62" s="107"/>
      <c r="AD62" s="107"/>
      <c r="AE62" s="104">
        <f>AF62</f>
        <v>215.91900000000001</v>
      </c>
      <c r="AF62" s="104">
        <v>215.91900000000001</v>
      </c>
      <c r="AG62" s="104">
        <f t="shared" si="84"/>
        <v>100</v>
      </c>
      <c r="AH62" s="107"/>
      <c r="AI62" s="107"/>
      <c r="AJ62" s="104"/>
      <c r="AK62" s="104"/>
      <c r="AL62" s="104"/>
      <c r="AM62" s="107"/>
      <c r="AN62" s="107"/>
      <c r="AO62" s="104"/>
      <c r="AP62" s="104"/>
      <c r="AQ62" s="104"/>
      <c r="AR62" s="107"/>
      <c r="AS62" s="107"/>
      <c r="AT62" s="104"/>
      <c r="AU62" s="104"/>
      <c r="AV62" s="104"/>
      <c r="AW62" s="107"/>
      <c r="AX62" s="107"/>
      <c r="AY62" s="104"/>
      <c r="AZ62" s="104"/>
      <c r="BA62" s="107"/>
      <c r="BB62" s="303"/>
    </row>
    <row r="63" spans="1:54" s="137" customFormat="1">
      <c r="A63" s="302" t="s">
        <v>320</v>
      </c>
      <c r="B63" s="291" t="s">
        <v>322</v>
      </c>
      <c r="C63" s="291"/>
      <c r="D63" s="151" t="s">
        <v>41</v>
      </c>
      <c r="E63" s="105">
        <f>E65+E64</f>
        <v>227.11600000000001</v>
      </c>
      <c r="F63" s="105">
        <f t="shared" si="233"/>
        <v>227.11599999999999</v>
      </c>
      <c r="G63" s="105">
        <f t="shared" si="58"/>
        <v>99.999999999999986</v>
      </c>
      <c r="H63" s="105">
        <f>H65+H64</f>
        <v>0</v>
      </c>
      <c r="I63" s="105">
        <f t="shared" ref="I63:AC63" si="270">I65+I64</f>
        <v>0</v>
      </c>
      <c r="J63" s="105">
        <f t="shared" si="270"/>
        <v>0</v>
      </c>
      <c r="K63" s="105">
        <f t="shared" si="270"/>
        <v>0</v>
      </c>
      <c r="L63" s="105">
        <f t="shared" si="270"/>
        <v>0</v>
      </c>
      <c r="M63" s="105">
        <f t="shared" si="270"/>
        <v>0</v>
      </c>
      <c r="N63" s="105">
        <f t="shared" si="270"/>
        <v>0</v>
      </c>
      <c r="O63" s="105">
        <f t="shared" si="270"/>
        <v>0</v>
      </c>
      <c r="P63" s="105">
        <f t="shared" si="270"/>
        <v>0</v>
      </c>
      <c r="Q63" s="105">
        <f t="shared" si="270"/>
        <v>127.116</v>
      </c>
      <c r="R63" s="105">
        <f t="shared" si="270"/>
        <v>127.116</v>
      </c>
      <c r="S63" s="105">
        <f t="shared" si="270"/>
        <v>100</v>
      </c>
      <c r="T63" s="105">
        <f t="shared" si="270"/>
        <v>100</v>
      </c>
      <c r="U63" s="105">
        <f t="shared" si="270"/>
        <v>100</v>
      </c>
      <c r="V63" s="105">
        <f t="shared" si="270"/>
        <v>100</v>
      </c>
      <c r="W63" s="105">
        <f t="shared" si="270"/>
        <v>0</v>
      </c>
      <c r="X63" s="105">
        <f t="shared" si="270"/>
        <v>0</v>
      </c>
      <c r="Y63" s="105">
        <f t="shared" si="270"/>
        <v>0</v>
      </c>
      <c r="Z63" s="105">
        <f t="shared" si="270"/>
        <v>0</v>
      </c>
      <c r="AA63" s="105">
        <f t="shared" si="270"/>
        <v>0</v>
      </c>
      <c r="AB63" s="105">
        <f t="shared" si="270"/>
        <v>0</v>
      </c>
      <c r="AC63" s="105">
        <f t="shared" si="270"/>
        <v>0</v>
      </c>
      <c r="AD63" s="106"/>
      <c r="AE63" s="105"/>
      <c r="AF63" s="105"/>
      <c r="AG63" s="105"/>
      <c r="AH63" s="106"/>
      <c r="AI63" s="106"/>
      <c r="AJ63" s="105"/>
      <c r="AK63" s="105"/>
      <c r="AL63" s="104"/>
      <c r="AM63" s="106"/>
      <c r="AN63" s="106"/>
      <c r="AO63" s="105"/>
      <c r="AP63" s="105"/>
      <c r="AQ63" s="104"/>
      <c r="AR63" s="106"/>
      <c r="AS63" s="106"/>
      <c r="AT63" s="105"/>
      <c r="AU63" s="105"/>
      <c r="AV63" s="104"/>
      <c r="AW63" s="106"/>
      <c r="AX63" s="106"/>
      <c r="AY63" s="105"/>
      <c r="AZ63" s="105"/>
      <c r="BA63" s="106"/>
      <c r="BB63" s="303"/>
    </row>
    <row r="64" spans="1:54" ht="47.25">
      <c r="A64" s="302"/>
      <c r="B64" s="291"/>
      <c r="C64" s="291"/>
      <c r="D64" s="152" t="s">
        <v>2</v>
      </c>
      <c r="E64" s="104">
        <f t="shared" ref="E64" si="271">N64+K64+H64</f>
        <v>0</v>
      </c>
      <c r="F64" s="104">
        <f t="shared" si="233"/>
        <v>0</v>
      </c>
      <c r="G64" s="104"/>
      <c r="H64" s="104"/>
      <c r="I64" s="104"/>
      <c r="J64" s="107"/>
      <c r="K64" s="104"/>
      <c r="L64" s="104"/>
      <c r="M64" s="107"/>
      <c r="N64" s="104"/>
      <c r="O64" s="104"/>
      <c r="P64" s="107"/>
      <c r="Q64" s="104"/>
      <c r="R64" s="104"/>
      <c r="S64" s="104"/>
      <c r="T64" s="104"/>
      <c r="U64" s="104"/>
      <c r="V64" s="133"/>
      <c r="W64" s="104"/>
      <c r="X64" s="104"/>
      <c r="Y64" s="107"/>
      <c r="Z64" s="104"/>
      <c r="AA64" s="104"/>
      <c r="AB64" s="104"/>
      <c r="AC64" s="107"/>
      <c r="AD64" s="107"/>
      <c r="AE64" s="104"/>
      <c r="AF64" s="104"/>
      <c r="AG64" s="107"/>
      <c r="AH64" s="107"/>
      <c r="AI64" s="107"/>
      <c r="AJ64" s="104"/>
      <c r="AK64" s="104"/>
      <c r="AL64" s="104"/>
      <c r="AM64" s="107"/>
      <c r="AN64" s="107"/>
      <c r="AO64" s="104"/>
      <c r="AP64" s="104"/>
      <c r="AQ64" s="104"/>
      <c r="AR64" s="107"/>
      <c r="AS64" s="107"/>
      <c r="AT64" s="104"/>
      <c r="AU64" s="104"/>
      <c r="AV64" s="104"/>
      <c r="AW64" s="107"/>
      <c r="AX64" s="107"/>
      <c r="AY64" s="104"/>
      <c r="AZ64" s="104"/>
      <c r="BA64" s="107"/>
      <c r="BB64" s="303"/>
    </row>
    <row r="65" spans="1:54">
      <c r="A65" s="302"/>
      <c r="B65" s="291"/>
      <c r="C65" s="291"/>
      <c r="D65" s="148" t="s">
        <v>293</v>
      </c>
      <c r="E65" s="104">
        <v>227.11600000000001</v>
      </c>
      <c r="F65" s="104">
        <f t="shared" si="233"/>
        <v>227.11599999999999</v>
      </c>
      <c r="G65" s="104">
        <f t="shared" si="58"/>
        <v>99.999999999999986</v>
      </c>
      <c r="H65" s="104"/>
      <c r="I65" s="104"/>
      <c r="J65" s="107"/>
      <c r="K65" s="104"/>
      <c r="L65" s="104"/>
      <c r="M65" s="107"/>
      <c r="N65" s="104"/>
      <c r="O65" s="104"/>
      <c r="P65" s="107"/>
      <c r="Q65" s="104">
        <f>R65</f>
        <v>127.116</v>
      </c>
      <c r="R65" s="104">
        <v>127.116</v>
      </c>
      <c r="S65" s="104">
        <f t="shared" ref="S65:S74" si="272">R65/Q65*100</f>
        <v>100</v>
      </c>
      <c r="T65" s="104">
        <f>U65</f>
        <v>100</v>
      </c>
      <c r="U65" s="104">
        <v>100</v>
      </c>
      <c r="V65" s="133">
        <f t="shared" si="267"/>
        <v>100</v>
      </c>
      <c r="W65" s="104">
        <v>0</v>
      </c>
      <c r="X65" s="104">
        <v>0</v>
      </c>
      <c r="Y65" s="107"/>
      <c r="Z65" s="104">
        <v>0</v>
      </c>
      <c r="AA65" s="104">
        <v>0</v>
      </c>
      <c r="AB65" s="104"/>
      <c r="AC65" s="107"/>
      <c r="AD65" s="107"/>
      <c r="AE65" s="104"/>
      <c r="AF65" s="104"/>
      <c r="AG65" s="107"/>
      <c r="AH65" s="107"/>
      <c r="AI65" s="107"/>
      <c r="AJ65" s="104"/>
      <c r="AK65" s="104"/>
      <c r="AL65" s="104"/>
      <c r="AM65" s="107"/>
      <c r="AN65" s="107"/>
      <c r="AO65" s="104"/>
      <c r="AP65" s="104"/>
      <c r="AQ65" s="104"/>
      <c r="AR65" s="107"/>
      <c r="AS65" s="107"/>
      <c r="AT65" s="104"/>
      <c r="AU65" s="104"/>
      <c r="AV65" s="104"/>
      <c r="AW65" s="107"/>
      <c r="AX65" s="107"/>
      <c r="AY65" s="104"/>
      <c r="AZ65" s="104"/>
      <c r="BA65" s="107"/>
      <c r="BB65" s="303"/>
    </row>
    <row r="66" spans="1:54" s="137" customFormat="1">
      <c r="A66" s="302" t="s">
        <v>321</v>
      </c>
      <c r="B66" s="291" t="s">
        <v>350</v>
      </c>
      <c r="C66" s="216"/>
      <c r="D66" s="151" t="s">
        <v>41</v>
      </c>
      <c r="E66" s="105">
        <f>E68+E67</f>
        <v>4072.9540000000002</v>
      </c>
      <c r="F66" s="105">
        <f>I66+L66+O66+R66+U66+X66+AA66+AF66+AK66+AP66</f>
        <v>3333.12</v>
      </c>
      <c r="G66" s="105">
        <f t="shared" si="58"/>
        <v>81.835444250045541</v>
      </c>
      <c r="H66" s="105">
        <f>H68+H67</f>
        <v>0</v>
      </c>
      <c r="I66" s="105">
        <f t="shared" ref="I66:AF66" si="273">I68+I67</f>
        <v>0</v>
      </c>
      <c r="J66" s="105">
        <f t="shared" si="273"/>
        <v>0</v>
      </c>
      <c r="K66" s="105">
        <f t="shared" si="273"/>
        <v>0</v>
      </c>
      <c r="L66" s="105">
        <f t="shared" si="273"/>
        <v>0</v>
      </c>
      <c r="M66" s="105">
        <f t="shared" si="273"/>
        <v>0</v>
      </c>
      <c r="N66" s="105">
        <f t="shared" si="273"/>
        <v>0</v>
      </c>
      <c r="O66" s="105">
        <f t="shared" si="273"/>
        <v>0</v>
      </c>
      <c r="P66" s="105">
        <f t="shared" si="273"/>
        <v>0</v>
      </c>
      <c r="Q66" s="105">
        <f t="shared" si="273"/>
        <v>0</v>
      </c>
      <c r="R66" s="105">
        <f t="shared" si="273"/>
        <v>0</v>
      </c>
      <c r="S66" s="105">
        <f t="shared" si="273"/>
        <v>0</v>
      </c>
      <c r="T66" s="105">
        <f t="shared" si="273"/>
        <v>0</v>
      </c>
      <c r="U66" s="105">
        <f t="shared" si="273"/>
        <v>0</v>
      </c>
      <c r="V66" s="105">
        <f t="shared" si="273"/>
        <v>0</v>
      </c>
      <c r="W66" s="105">
        <f t="shared" si="273"/>
        <v>0</v>
      </c>
      <c r="X66" s="105">
        <f t="shared" si="273"/>
        <v>0</v>
      </c>
      <c r="Y66" s="105">
        <f t="shared" si="273"/>
        <v>0</v>
      </c>
      <c r="Z66" s="105">
        <f t="shared" si="273"/>
        <v>0</v>
      </c>
      <c r="AA66" s="105">
        <f t="shared" si="273"/>
        <v>0</v>
      </c>
      <c r="AB66" s="105">
        <f t="shared" si="273"/>
        <v>0</v>
      </c>
      <c r="AC66" s="105">
        <f t="shared" si="273"/>
        <v>0</v>
      </c>
      <c r="AD66" s="105">
        <f t="shared" si="273"/>
        <v>0</v>
      </c>
      <c r="AE66" s="105">
        <f t="shared" si="273"/>
        <v>0</v>
      </c>
      <c r="AF66" s="105">
        <f t="shared" si="273"/>
        <v>0</v>
      </c>
      <c r="AG66" s="106"/>
      <c r="AH66" s="106"/>
      <c r="AI66" s="106"/>
      <c r="AJ66" s="105">
        <f t="shared" ref="AJ66:AK66" si="274">AJ68+AJ67</f>
        <v>499.72</v>
      </c>
      <c r="AK66" s="105">
        <f t="shared" si="274"/>
        <v>499.72</v>
      </c>
      <c r="AL66" s="105">
        <f t="shared" si="64"/>
        <v>100</v>
      </c>
      <c r="AM66" s="106"/>
      <c r="AN66" s="106"/>
      <c r="AO66" s="105">
        <f t="shared" ref="AO66:AP66" si="275">AO68+AO67</f>
        <v>2833.4</v>
      </c>
      <c r="AP66" s="105">
        <f t="shared" si="275"/>
        <v>2833.4</v>
      </c>
      <c r="AQ66" s="104">
        <f t="shared" si="231"/>
        <v>100</v>
      </c>
      <c r="AR66" s="106"/>
      <c r="AS66" s="106"/>
      <c r="AT66" s="105"/>
      <c r="AU66" s="105"/>
      <c r="AV66" s="104"/>
      <c r="AW66" s="106"/>
      <c r="AX66" s="106"/>
      <c r="AY66" s="105"/>
      <c r="AZ66" s="105"/>
      <c r="BA66" s="106"/>
      <c r="BB66" s="181"/>
    </row>
    <row r="67" spans="1:54" ht="47.25">
      <c r="A67" s="302"/>
      <c r="B67" s="291"/>
      <c r="C67" s="291"/>
      <c r="D67" s="152" t="s">
        <v>2</v>
      </c>
      <c r="E67" s="104">
        <f t="shared" ref="E67" si="276">N67+K67+H67</f>
        <v>0</v>
      </c>
      <c r="F67" s="104">
        <f t="shared" si="233"/>
        <v>0</v>
      </c>
      <c r="G67" s="104"/>
      <c r="H67" s="104"/>
      <c r="I67" s="104"/>
      <c r="J67" s="107"/>
      <c r="K67" s="104"/>
      <c r="L67" s="104"/>
      <c r="M67" s="107"/>
      <c r="N67" s="104"/>
      <c r="O67" s="104"/>
      <c r="P67" s="107"/>
      <c r="Q67" s="104"/>
      <c r="R67" s="104"/>
      <c r="S67" s="107"/>
      <c r="T67" s="104"/>
      <c r="U67" s="104"/>
      <c r="V67" s="133"/>
      <c r="W67" s="104"/>
      <c r="X67" s="104"/>
      <c r="Y67" s="107"/>
      <c r="Z67" s="104"/>
      <c r="AA67" s="104"/>
      <c r="AB67" s="104"/>
      <c r="AC67" s="107"/>
      <c r="AD67" s="107"/>
      <c r="AE67" s="104"/>
      <c r="AF67" s="104"/>
      <c r="AG67" s="107"/>
      <c r="AH67" s="107"/>
      <c r="AI67" s="107"/>
      <c r="AJ67" s="104"/>
      <c r="AK67" s="104"/>
      <c r="AL67" s="104"/>
      <c r="AM67" s="107"/>
      <c r="AN67" s="107"/>
      <c r="AO67" s="104"/>
      <c r="AP67" s="104"/>
      <c r="AQ67" s="104"/>
      <c r="AR67" s="107"/>
      <c r="AS67" s="107"/>
      <c r="AT67" s="104"/>
      <c r="AU67" s="104"/>
      <c r="AV67" s="107"/>
      <c r="AW67" s="107"/>
      <c r="AX67" s="107"/>
      <c r="AY67" s="104"/>
      <c r="AZ67" s="104"/>
      <c r="BA67" s="107"/>
      <c r="BB67" s="303"/>
    </row>
    <row r="68" spans="1:54">
      <c r="A68" s="302"/>
      <c r="B68" s="291"/>
      <c r="C68" s="291"/>
      <c r="D68" s="148" t="s">
        <v>293</v>
      </c>
      <c r="E68" s="104">
        <v>4072.9540000000002</v>
      </c>
      <c r="F68" s="104">
        <f>I68+L68+O68+R68+U68+X68+AA68+AF68+AK68+AP68</f>
        <v>3333.12</v>
      </c>
      <c r="G68" s="104">
        <f t="shared" si="58"/>
        <v>81.835444250045541</v>
      </c>
      <c r="H68" s="104"/>
      <c r="I68" s="104"/>
      <c r="J68" s="107"/>
      <c r="K68" s="104"/>
      <c r="L68" s="104"/>
      <c r="M68" s="107"/>
      <c r="N68" s="104"/>
      <c r="O68" s="104"/>
      <c r="P68" s="107"/>
      <c r="Q68" s="104"/>
      <c r="R68" s="104"/>
      <c r="S68" s="107"/>
      <c r="T68" s="104"/>
      <c r="U68" s="104"/>
      <c r="V68" s="107"/>
      <c r="W68" s="104">
        <v>0</v>
      </c>
      <c r="X68" s="104">
        <v>0</v>
      </c>
      <c r="Y68" s="107"/>
      <c r="Z68" s="104">
        <v>0</v>
      </c>
      <c r="AA68" s="104">
        <v>0</v>
      </c>
      <c r="AB68" s="104"/>
      <c r="AC68" s="107"/>
      <c r="AD68" s="107"/>
      <c r="AE68" s="104"/>
      <c r="AF68" s="104"/>
      <c r="AG68" s="107"/>
      <c r="AH68" s="107"/>
      <c r="AI68" s="107"/>
      <c r="AJ68" s="104">
        <f>AK68</f>
        <v>499.72</v>
      </c>
      <c r="AK68" s="104">
        <v>499.72</v>
      </c>
      <c r="AL68" s="104">
        <f t="shared" si="64"/>
        <v>100</v>
      </c>
      <c r="AM68" s="107"/>
      <c r="AN68" s="107"/>
      <c r="AO68" s="104">
        <f>AP68</f>
        <v>2833.4</v>
      </c>
      <c r="AP68" s="104">
        <v>2833.4</v>
      </c>
      <c r="AQ68" s="104">
        <f t="shared" si="231"/>
        <v>100</v>
      </c>
      <c r="AR68" s="107"/>
      <c r="AS68" s="107"/>
      <c r="AT68" s="104"/>
      <c r="AU68" s="104"/>
      <c r="AV68" s="107"/>
      <c r="AW68" s="107"/>
      <c r="AX68" s="107"/>
      <c r="AY68" s="104"/>
      <c r="AZ68" s="104"/>
      <c r="BA68" s="107"/>
      <c r="BB68" s="303"/>
    </row>
    <row r="69" spans="1:54" s="137" customFormat="1">
      <c r="A69" s="302" t="s">
        <v>352</v>
      </c>
      <c r="B69" s="291" t="s">
        <v>353</v>
      </c>
      <c r="C69" s="291"/>
      <c r="D69" s="151" t="s">
        <v>41</v>
      </c>
      <c r="E69" s="105">
        <f>E71+E70</f>
        <v>10.212899999999999</v>
      </c>
      <c r="F69" s="105">
        <f t="shared" si="233"/>
        <v>0</v>
      </c>
      <c r="G69" s="105">
        <f t="shared" si="58"/>
        <v>0</v>
      </c>
      <c r="H69" s="105">
        <f>H71+H70</f>
        <v>0</v>
      </c>
      <c r="I69" s="105">
        <f t="shared" ref="I69" si="277">I71+I70</f>
        <v>0</v>
      </c>
      <c r="J69" s="106"/>
      <c r="K69" s="105">
        <f t="shared" ref="K69:L69" si="278">K71+K70</f>
        <v>0</v>
      </c>
      <c r="L69" s="105">
        <f t="shared" si="278"/>
        <v>0</v>
      </c>
      <c r="M69" s="106"/>
      <c r="N69" s="105">
        <f t="shared" ref="N69" si="279">N71+N70</f>
        <v>0</v>
      </c>
      <c r="O69" s="105"/>
      <c r="P69" s="106"/>
      <c r="Q69" s="105"/>
      <c r="R69" s="105"/>
      <c r="S69" s="106"/>
      <c r="T69" s="105"/>
      <c r="U69" s="105"/>
      <c r="V69" s="132"/>
      <c r="W69" s="105">
        <v>0</v>
      </c>
      <c r="X69" s="105">
        <v>0</v>
      </c>
      <c r="Y69" s="106"/>
      <c r="Z69" s="105">
        <v>0</v>
      </c>
      <c r="AA69" s="105">
        <v>0</v>
      </c>
      <c r="AB69" s="105"/>
      <c r="AC69" s="106"/>
      <c r="AD69" s="106"/>
      <c r="AE69" s="105"/>
      <c r="AF69" s="105"/>
      <c r="AG69" s="106"/>
      <c r="AH69" s="106"/>
      <c r="AI69" s="106"/>
      <c r="AJ69" s="105"/>
      <c r="AK69" s="105"/>
      <c r="AL69" s="106"/>
      <c r="AM69" s="106"/>
      <c r="AN69" s="106"/>
      <c r="AO69" s="105"/>
      <c r="AP69" s="105"/>
      <c r="AQ69" s="104"/>
      <c r="AR69" s="106"/>
      <c r="AS69" s="106"/>
      <c r="AT69" s="105"/>
      <c r="AU69" s="105"/>
      <c r="AV69" s="106"/>
      <c r="AW69" s="106"/>
      <c r="AX69" s="106"/>
      <c r="AY69" s="105"/>
      <c r="AZ69" s="105"/>
      <c r="BA69" s="106"/>
      <c r="BB69" s="303"/>
    </row>
    <row r="70" spans="1:54" ht="47.25">
      <c r="A70" s="302"/>
      <c r="B70" s="291"/>
      <c r="C70" s="291"/>
      <c r="D70" s="152" t="s">
        <v>2</v>
      </c>
      <c r="E70" s="104">
        <f t="shared" ref="E70" si="280">N70+K70+H70</f>
        <v>0</v>
      </c>
      <c r="F70" s="104">
        <f t="shared" si="233"/>
        <v>0</v>
      </c>
      <c r="G70" s="104"/>
      <c r="H70" s="104"/>
      <c r="I70" s="104"/>
      <c r="J70" s="107"/>
      <c r="K70" s="104"/>
      <c r="L70" s="104"/>
      <c r="M70" s="107"/>
      <c r="N70" s="104"/>
      <c r="O70" s="104"/>
      <c r="P70" s="107"/>
      <c r="Q70" s="104"/>
      <c r="R70" s="104"/>
      <c r="S70" s="107"/>
      <c r="T70" s="104"/>
      <c r="U70" s="104"/>
      <c r="V70" s="133"/>
      <c r="W70" s="104"/>
      <c r="X70" s="104"/>
      <c r="Y70" s="107"/>
      <c r="Z70" s="104"/>
      <c r="AA70" s="104"/>
      <c r="AB70" s="104"/>
      <c r="AC70" s="107"/>
      <c r="AD70" s="107"/>
      <c r="AE70" s="104"/>
      <c r="AF70" s="104"/>
      <c r="AG70" s="107"/>
      <c r="AH70" s="107"/>
      <c r="AI70" s="107"/>
      <c r="AJ70" s="104"/>
      <c r="AK70" s="104"/>
      <c r="AL70" s="107"/>
      <c r="AM70" s="107"/>
      <c r="AN70" s="107"/>
      <c r="AO70" s="104"/>
      <c r="AP70" s="104"/>
      <c r="AQ70" s="104"/>
      <c r="AR70" s="107"/>
      <c r="AS70" s="107"/>
      <c r="AT70" s="104"/>
      <c r="AU70" s="104"/>
      <c r="AV70" s="107"/>
      <c r="AW70" s="107"/>
      <c r="AX70" s="107"/>
      <c r="AY70" s="104"/>
      <c r="AZ70" s="104"/>
      <c r="BA70" s="107"/>
      <c r="BB70" s="303"/>
    </row>
    <row r="71" spans="1:54">
      <c r="A71" s="302"/>
      <c r="B71" s="291"/>
      <c r="C71" s="291"/>
      <c r="D71" s="148" t="s">
        <v>293</v>
      </c>
      <c r="E71" s="104">
        <v>10.212899999999999</v>
      </c>
      <c r="F71" s="104">
        <f t="shared" si="233"/>
        <v>0</v>
      </c>
      <c r="G71" s="104">
        <f t="shared" si="58"/>
        <v>0</v>
      </c>
      <c r="H71" s="104"/>
      <c r="I71" s="104"/>
      <c r="J71" s="107"/>
      <c r="K71" s="104"/>
      <c r="L71" s="104"/>
      <c r="M71" s="107"/>
      <c r="N71" s="104"/>
      <c r="O71" s="104"/>
      <c r="P71" s="107"/>
      <c r="Q71" s="104"/>
      <c r="R71" s="104"/>
      <c r="S71" s="107"/>
      <c r="T71" s="104">
        <f>U71</f>
        <v>0</v>
      </c>
      <c r="U71" s="104">
        <v>0</v>
      </c>
      <c r="V71" s="133"/>
      <c r="W71" s="104">
        <v>0</v>
      </c>
      <c r="X71" s="104">
        <v>0</v>
      </c>
      <c r="Y71" s="107"/>
      <c r="Z71" s="104">
        <v>0</v>
      </c>
      <c r="AA71" s="104">
        <v>0</v>
      </c>
      <c r="AB71" s="104"/>
      <c r="AC71" s="107"/>
      <c r="AD71" s="107"/>
      <c r="AE71" s="104"/>
      <c r="AF71" s="104"/>
      <c r="AG71" s="107"/>
      <c r="AH71" s="107"/>
      <c r="AI71" s="107"/>
      <c r="AJ71" s="104"/>
      <c r="AK71" s="104"/>
      <c r="AL71" s="107"/>
      <c r="AM71" s="107"/>
      <c r="AN71" s="107"/>
      <c r="AO71" s="104"/>
      <c r="AP71" s="104"/>
      <c r="AQ71" s="104"/>
      <c r="AR71" s="107"/>
      <c r="AS71" s="107"/>
      <c r="AT71" s="104"/>
      <c r="AU71" s="104"/>
      <c r="AV71" s="107"/>
      <c r="AW71" s="107"/>
      <c r="AX71" s="107"/>
      <c r="AY71" s="104"/>
      <c r="AZ71" s="104"/>
      <c r="BA71" s="107"/>
      <c r="BB71" s="303"/>
    </row>
    <row r="72" spans="1:54" s="137" customFormat="1">
      <c r="A72" s="324" t="s">
        <v>324</v>
      </c>
      <c r="B72" s="325"/>
      <c r="C72" s="325"/>
      <c r="D72" s="177" t="s">
        <v>41</v>
      </c>
      <c r="E72" s="105">
        <f>SUM(E73:E74)</f>
        <v>430433.54563000001</v>
      </c>
      <c r="F72" s="105">
        <f t="shared" ref="F72:W72" si="281">SUM(F73:F74)</f>
        <v>218540.11547000002</v>
      </c>
      <c r="G72" s="132">
        <f t="shared" si="58"/>
        <v>50.77209192655647</v>
      </c>
      <c r="H72" s="105">
        <f t="shared" si="281"/>
        <v>598.58000000000004</v>
      </c>
      <c r="I72" s="105">
        <f t="shared" si="281"/>
        <v>598.54999999999995</v>
      </c>
      <c r="J72" s="105">
        <f t="shared" si="281"/>
        <v>99.994988138594664</v>
      </c>
      <c r="K72" s="105">
        <f t="shared" si="281"/>
        <v>35339.041560000005</v>
      </c>
      <c r="L72" s="105">
        <f t="shared" si="281"/>
        <v>35339.081560000006</v>
      </c>
      <c r="M72" s="105">
        <v>100</v>
      </c>
      <c r="N72" s="105">
        <f t="shared" si="281"/>
        <v>11282.98</v>
      </c>
      <c r="O72" s="105">
        <f t="shared" si="281"/>
        <v>11282.98</v>
      </c>
      <c r="P72" s="105">
        <f t="shared" si="281"/>
        <v>100</v>
      </c>
      <c r="Q72" s="105">
        <f t="shared" si="281"/>
        <v>11138.335999999999</v>
      </c>
      <c r="R72" s="105">
        <f t="shared" si="281"/>
        <v>11138.335999999999</v>
      </c>
      <c r="S72" s="105">
        <f t="shared" si="281"/>
        <v>100</v>
      </c>
      <c r="T72" s="105">
        <f t="shared" si="281"/>
        <v>26087.593000000001</v>
      </c>
      <c r="U72" s="105">
        <f t="shared" si="281"/>
        <v>26087.593000000001</v>
      </c>
      <c r="V72" s="105">
        <f t="shared" ref="V72:V74" si="282">U72/T72*100</f>
        <v>100</v>
      </c>
      <c r="W72" s="105">
        <f t="shared" si="281"/>
        <v>15683.135999999999</v>
      </c>
      <c r="X72" s="105">
        <f t="shared" ref="X72:AY72" si="283">X74+X73</f>
        <v>15683.175999999999</v>
      </c>
      <c r="Y72" s="105">
        <f t="shared" ref="Y72:Y74" si="284">X72/W72*100</f>
        <v>100.00025505103061</v>
      </c>
      <c r="Z72" s="105">
        <f t="shared" si="283"/>
        <v>109.96913000000001</v>
      </c>
      <c r="AA72" s="105">
        <f t="shared" si="283"/>
        <v>109.96913000000001</v>
      </c>
      <c r="AB72" s="105">
        <f t="shared" ref="AB72:AB74" si="285">AA72/Z72*100</f>
        <v>100</v>
      </c>
      <c r="AC72" s="105">
        <f t="shared" si="283"/>
        <v>0</v>
      </c>
      <c r="AD72" s="105">
        <f t="shared" si="283"/>
        <v>0</v>
      </c>
      <c r="AE72" s="105">
        <f t="shared" si="283"/>
        <v>828.63799999999992</v>
      </c>
      <c r="AF72" s="105">
        <f t="shared" si="283"/>
        <v>828.63799999999992</v>
      </c>
      <c r="AG72" s="105">
        <f t="shared" ref="AG72:AG74" si="286">AF72/AE72*100</f>
        <v>100</v>
      </c>
      <c r="AH72" s="105">
        <f t="shared" si="283"/>
        <v>0</v>
      </c>
      <c r="AI72" s="105">
        <f t="shared" si="283"/>
        <v>0</v>
      </c>
      <c r="AJ72" s="105">
        <f t="shared" si="283"/>
        <v>91850.853780000005</v>
      </c>
      <c r="AK72" s="105">
        <f t="shared" si="283"/>
        <v>91850.813779999997</v>
      </c>
      <c r="AL72" s="105">
        <f t="shared" si="64"/>
        <v>99.999956451139695</v>
      </c>
      <c r="AM72" s="105"/>
      <c r="AN72" s="105"/>
      <c r="AO72" s="105">
        <f t="shared" si="283"/>
        <v>19992.503000000004</v>
      </c>
      <c r="AP72" s="105">
        <f t="shared" si="283"/>
        <v>19992.483000000007</v>
      </c>
      <c r="AQ72" s="104">
        <f t="shared" si="231"/>
        <v>99.999899962500962</v>
      </c>
      <c r="AR72" s="105">
        <f t="shared" si="283"/>
        <v>0</v>
      </c>
      <c r="AS72" s="105">
        <f t="shared" si="283"/>
        <v>0</v>
      </c>
      <c r="AT72" s="105">
        <f t="shared" si="283"/>
        <v>5628.4949999999999</v>
      </c>
      <c r="AU72" s="105">
        <f t="shared" si="283"/>
        <v>5628.4949999999999</v>
      </c>
      <c r="AV72" s="105">
        <f t="shared" si="66"/>
        <v>100</v>
      </c>
      <c r="AW72" s="105">
        <f t="shared" si="283"/>
        <v>0</v>
      </c>
      <c r="AX72" s="105">
        <f t="shared" si="283"/>
        <v>0</v>
      </c>
      <c r="AY72" s="105">
        <f t="shared" si="283"/>
        <v>317.8</v>
      </c>
      <c r="AZ72" s="105"/>
      <c r="BA72" s="106"/>
      <c r="BB72" s="181"/>
    </row>
    <row r="73" spans="1:54" ht="47.25">
      <c r="A73" s="324"/>
      <c r="B73" s="325"/>
      <c r="C73" s="325"/>
      <c r="D73" s="153" t="s">
        <v>2</v>
      </c>
      <c r="E73" s="104">
        <f>E25+E28+E31+E34+E37+E40+E43+E46</f>
        <v>170890.3</v>
      </c>
      <c r="F73" s="104">
        <f>F25+F28+F31+F34+F37+F40+F43+F46</f>
        <v>145306.28513000003</v>
      </c>
      <c r="G73" s="133">
        <f t="shared" si="58"/>
        <v>85.02898358186512</v>
      </c>
      <c r="H73" s="104">
        <f t="shared" ref="H73:L74" si="287">H25+H28+H31+H34+H37+H40+H46</f>
        <v>0</v>
      </c>
      <c r="I73" s="104">
        <f t="shared" si="287"/>
        <v>0</v>
      </c>
      <c r="J73" s="104">
        <f t="shared" si="287"/>
        <v>0</v>
      </c>
      <c r="K73" s="104">
        <f t="shared" si="287"/>
        <v>1745.3</v>
      </c>
      <c r="L73" s="104">
        <f t="shared" si="287"/>
        <v>1745.3</v>
      </c>
      <c r="M73" s="104"/>
      <c r="N73" s="104">
        <f>N25+N28+N31+N34+N37+N40+N46</f>
        <v>10442.44</v>
      </c>
      <c r="O73" s="104">
        <f>O25+O28+O31+O34+O37+O40+O46</f>
        <v>10442.44</v>
      </c>
      <c r="P73" s="104"/>
      <c r="Q73" s="104">
        <f>Q25+Q28+Q31+Q34+Q37+Q40+Q46</f>
        <v>8904.76</v>
      </c>
      <c r="R73" s="104">
        <f>R25+R28+R31+R34+R37+R40+R46</f>
        <v>8904.76</v>
      </c>
      <c r="S73" s="104"/>
      <c r="T73" s="104">
        <f>T25+T28+T31+T34+T37+T40+T46</f>
        <v>25882.593000000001</v>
      </c>
      <c r="U73" s="104">
        <f>U25+U28+U31+U34+U37+U40+U46</f>
        <v>25882.593000000001</v>
      </c>
      <c r="V73" s="104"/>
      <c r="W73" s="104">
        <f>W25+W28+W31+W34+W37+W40+W46</f>
        <v>14705.175999999999</v>
      </c>
      <c r="X73" s="104">
        <f>X25+X28+X31+X34+X37+X40+X46</f>
        <v>14705.175999999999</v>
      </c>
      <c r="Y73" s="104"/>
      <c r="Z73" s="104">
        <f>AA73</f>
        <v>36.159130000000005</v>
      </c>
      <c r="AA73" s="104">
        <f t="shared" ref="AA73:AF74" si="288">AA25+AA28+AA31+AA34+AA37+AA40+AA46</f>
        <v>36.159130000000005</v>
      </c>
      <c r="AB73" s="104">
        <f t="shared" si="285"/>
        <v>100</v>
      </c>
      <c r="AC73" s="104">
        <f t="shared" si="288"/>
        <v>0</v>
      </c>
      <c r="AD73" s="104">
        <f t="shared" si="288"/>
        <v>0</v>
      </c>
      <c r="AE73" s="104">
        <f t="shared" si="288"/>
        <v>86.539000000000001</v>
      </c>
      <c r="AF73" s="104">
        <f t="shared" si="288"/>
        <v>86.539000000000001</v>
      </c>
      <c r="AG73" s="104"/>
      <c r="AH73" s="104">
        <f t="shared" ref="AH73:AY74" si="289">AH25+AH28+AH31+AH34+AH37+AH40+AH46</f>
        <v>0</v>
      </c>
      <c r="AI73" s="104">
        <f t="shared" si="289"/>
        <v>0</v>
      </c>
      <c r="AJ73" s="104">
        <f>AJ25+AJ28+AJ31+AJ34+AJ37+AJ40+AJ43+AJ46</f>
        <v>73407.904999999999</v>
      </c>
      <c r="AK73" s="104">
        <f>AK25+AK28+AK31+AK34+AK37+AK40+AK43+AK46</f>
        <v>73407.904999999999</v>
      </c>
      <c r="AL73" s="104">
        <f t="shared" si="64"/>
        <v>100</v>
      </c>
      <c r="AM73" s="104"/>
      <c r="AN73" s="104"/>
      <c r="AO73" s="104">
        <f>AO25+AO28+AO31+AO34+AO37+AO40+AO46</f>
        <v>5922.843000000008</v>
      </c>
      <c r="AP73" s="104">
        <f>AP25+AP28+AP31+AP34+AP37+AP40+AP46</f>
        <v>5922.843000000008</v>
      </c>
      <c r="AQ73" s="104">
        <f t="shared" si="231"/>
        <v>100</v>
      </c>
      <c r="AR73" s="104">
        <f t="shared" si="289"/>
        <v>0</v>
      </c>
      <c r="AS73" s="104">
        <f t="shared" si="289"/>
        <v>0</v>
      </c>
      <c r="AT73" s="104">
        <f t="shared" si="289"/>
        <v>4172.57</v>
      </c>
      <c r="AU73" s="104">
        <f t="shared" si="289"/>
        <v>4172.57</v>
      </c>
      <c r="AV73" s="104">
        <f t="shared" si="66"/>
        <v>100</v>
      </c>
      <c r="AW73" s="104">
        <f t="shared" si="289"/>
        <v>0</v>
      </c>
      <c r="AX73" s="104">
        <f t="shared" si="289"/>
        <v>0</v>
      </c>
      <c r="AY73" s="104">
        <f t="shared" si="289"/>
        <v>5.42</v>
      </c>
      <c r="AZ73" s="104"/>
      <c r="BA73" s="107"/>
      <c r="BB73" s="231"/>
    </row>
    <row r="74" spans="1:54">
      <c r="A74" s="324"/>
      <c r="B74" s="325"/>
      <c r="C74" s="325"/>
      <c r="D74" s="153" t="s">
        <v>293</v>
      </c>
      <c r="E74" s="104">
        <f>E26+E29+E32+E35+E38+E41+E44+E47</f>
        <v>259543.24563000002</v>
      </c>
      <c r="F74" s="104">
        <f>F26+F29+F32+F35+F38+F41+F44+F47</f>
        <v>73233.83034</v>
      </c>
      <c r="G74" s="133">
        <f t="shared" si="58"/>
        <v>28.216426962773198</v>
      </c>
      <c r="H74" s="104">
        <f t="shared" si="287"/>
        <v>598.58000000000004</v>
      </c>
      <c r="I74" s="104">
        <f t="shared" si="287"/>
        <v>598.54999999999995</v>
      </c>
      <c r="J74" s="104">
        <f t="shared" si="287"/>
        <v>99.994988138594664</v>
      </c>
      <c r="K74" s="104">
        <f t="shared" si="287"/>
        <v>33593.741560000002</v>
      </c>
      <c r="L74" s="104">
        <f t="shared" si="287"/>
        <v>33593.781560000003</v>
      </c>
      <c r="M74" s="104">
        <v>100</v>
      </c>
      <c r="N74" s="104">
        <f>N26+N29+N32+N35+N38+N41+N47</f>
        <v>840.54</v>
      </c>
      <c r="O74" s="104">
        <f>O26+O29+O32+O35+O38+O41+O47</f>
        <v>840.54</v>
      </c>
      <c r="P74" s="104">
        <f t="shared" ref="P74" si="290">O74/N74*100</f>
        <v>100</v>
      </c>
      <c r="Q74" s="104">
        <f>Q26+Q29+Q32+Q35+Q38+Q41+Q47</f>
        <v>2233.576</v>
      </c>
      <c r="R74" s="104">
        <f>R26+R29+R32+R35+R38+R41+R47</f>
        <v>2233.576</v>
      </c>
      <c r="S74" s="104">
        <f t="shared" si="272"/>
        <v>100</v>
      </c>
      <c r="T74" s="104">
        <f>T26+T29+T32+T35+T38+T41+T47</f>
        <v>205</v>
      </c>
      <c r="U74" s="104">
        <f>U26+U29+U32+U35+U38+U41+U47</f>
        <v>205</v>
      </c>
      <c r="V74" s="104">
        <f t="shared" si="282"/>
        <v>100</v>
      </c>
      <c r="W74" s="104">
        <f>W26+W29+W32+W35+W38+W41+W47</f>
        <v>977.96</v>
      </c>
      <c r="X74" s="104">
        <f>X26+X29+X32+X35+X38+X41+X47</f>
        <v>978</v>
      </c>
      <c r="Y74" s="104">
        <f t="shared" si="284"/>
        <v>100.00409014683626</v>
      </c>
      <c r="Z74" s="104">
        <f>AA74</f>
        <v>73.81</v>
      </c>
      <c r="AA74" s="104">
        <f t="shared" si="288"/>
        <v>73.81</v>
      </c>
      <c r="AB74" s="104">
        <f t="shared" si="285"/>
        <v>100</v>
      </c>
      <c r="AC74" s="104">
        <f t="shared" si="288"/>
        <v>0</v>
      </c>
      <c r="AD74" s="104">
        <f t="shared" si="288"/>
        <v>0</v>
      </c>
      <c r="AE74" s="104">
        <f t="shared" si="288"/>
        <v>742.09899999999993</v>
      </c>
      <c r="AF74" s="104">
        <f t="shared" si="288"/>
        <v>742.09899999999993</v>
      </c>
      <c r="AG74" s="104">
        <f t="shared" si="286"/>
        <v>100</v>
      </c>
      <c r="AH74" s="104"/>
      <c r="AI74" s="104">
        <f>AI26+AI29+AI35+AI50+AI53+AI56+AI59+AI62+AI65</f>
        <v>0</v>
      </c>
      <c r="AJ74" s="104">
        <f>AJ26+AJ29+AJ32+AJ35+AJ38+AJ41+AJ44+AJ47</f>
        <v>18442.948780000002</v>
      </c>
      <c r="AK74" s="104">
        <f>AK26+AK29+AK32+AK35+AK38+AK41+AK44+AK47</f>
        <v>18442.908780000002</v>
      </c>
      <c r="AL74" s="104">
        <f t="shared" si="64"/>
        <v>99.999783114942858</v>
      </c>
      <c r="AM74" s="104"/>
      <c r="AN74" s="104"/>
      <c r="AO74" s="104">
        <f>AO26+AO29+AO32+AO35+AO38+AO41+AO47</f>
        <v>14069.659999999998</v>
      </c>
      <c r="AP74" s="104">
        <f>AP26+AP29+AP32+AP35+AP38+AP41+AP47</f>
        <v>14069.64</v>
      </c>
      <c r="AQ74" s="104">
        <f t="shared" si="231"/>
        <v>99.999857850154172</v>
      </c>
      <c r="AR74" s="104">
        <f>AR26+AR29+AR35+AR50+AR53+AR56+AR59+AR62+AR65</f>
        <v>0</v>
      </c>
      <c r="AS74" s="104">
        <f>AS26+AS29+AS35+AS50+AS53+AS56+AS59+AS62+AS65</f>
        <v>0</v>
      </c>
      <c r="AT74" s="104">
        <f t="shared" si="289"/>
        <v>1455.925</v>
      </c>
      <c r="AU74" s="104">
        <f>AU26+AU29+AU35+AU50+AU53+AU56+AU59+AU62+AU65</f>
        <v>1455.925</v>
      </c>
      <c r="AV74" s="104">
        <f t="shared" si="66"/>
        <v>100</v>
      </c>
      <c r="AW74" s="104"/>
      <c r="AX74" s="104">
        <f>AX26+AX29+AX35+AX50+AX53+AX56+AX59+AX62+AX65</f>
        <v>0</v>
      </c>
      <c r="AY74" s="104">
        <f>AY26+AY29+AY35+AY50+AY53+AY56+AY59+AY62+AY65</f>
        <v>312.38</v>
      </c>
      <c r="AZ74" s="104"/>
      <c r="BA74" s="107"/>
      <c r="BB74" s="231"/>
    </row>
    <row r="75" spans="1:54" s="138" customFormat="1">
      <c r="A75" s="299" t="s">
        <v>325</v>
      </c>
      <c r="B75" s="308"/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  <c r="AS75" s="308"/>
      <c r="AT75" s="308"/>
      <c r="AU75" s="308"/>
      <c r="AV75" s="308"/>
      <c r="AW75" s="308"/>
      <c r="AX75" s="308"/>
      <c r="AY75" s="308"/>
      <c r="AZ75" s="308"/>
      <c r="BA75" s="308"/>
      <c r="BB75" s="309"/>
    </row>
    <row r="76" spans="1:54" s="137" customFormat="1">
      <c r="A76" s="302" t="s">
        <v>327</v>
      </c>
      <c r="B76" s="291" t="s">
        <v>330</v>
      </c>
      <c r="C76" s="291"/>
      <c r="D76" s="151" t="s">
        <v>41</v>
      </c>
      <c r="E76" s="105">
        <f>E78+E79+E77</f>
        <v>68334.160869999992</v>
      </c>
      <c r="F76" s="105">
        <f>F78+F79+F77</f>
        <v>61078.540869999997</v>
      </c>
      <c r="G76" s="132">
        <f t="shared" ref="G76:G95" si="291">F76/E76*100</f>
        <v>89.382148097489335</v>
      </c>
      <c r="H76" s="105">
        <f t="shared" ref="H76:AZ76" si="292">H78+H79</f>
        <v>2089.1</v>
      </c>
      <c r="I76" s="105">
        <f t="shared" si="292"/>
        <v>2089.1</v>
      </c>
      <c r="J76" s="132">
        <f t="shared" ref="J76:J95" si="293">I76/H76*100</f>
        <v>100</v>
      </c>
      <c r="K76" s="105">
        <f t="shared" si="292"/>
        <v>5196.5</v>
      </c>
      <c r="L76" s="105">
        <f t="shared" si="292"/>
        <v>5196.5</v>
      </c>
      <c r="M76" s="132">
        <f t="shared" ref="M76:M95" si="294">L76/K76*100</f>
        <v>100</v>
      </c>
      <c r="N76" s="105">
        <f t="shared" si="292"/>
        <v>4496.7</v>
      </c>
      <c r="O76" s="105">
        <f t="shared" si="292"/>
        <v>4496.7299999999996</v>
      </c>
      <c r="P76" s="132">
        <f t="shared" ref="P76:P95" si="295">O76/N76*100</f>
        <v>100.00066715591433</v>
      </c>
      <c r="Q76" s="105">
        <f t="shared" si="292"/>
        <v>5436</v>
      </c>
      <c r="R76" s="105">
        <f t="shared" si="292"/>
        <v>5436</v>
      </c>
      <c r="S76" s="132">
        <f t="shared" ref="S76:S95" si="296">R76/Q76*100</f>
        <v>100</v>
      </c>
      <c r="T76" s="105">
        <f t="shared" si="292"/>
        <v>8020.5940000000001</v>
      </c>
      <c r="U76" s="105">
        <f t="shared" si="292"/>
        <v>8020.5940000000001</v>
      </c>
      <c r="V76" s="132">
        <f t="shared" ref="V76:V95" si="297">U76/T76*100</f>
        <v>100</v>
      </c>
      <c r="W76" s="105">
        <f t="shared" si="292"/>
        <v>7568.9210000000003</v>
      </c>
      <c r="X76" s="105">
        <f t="shared" si="292"/>
        <v>7568.9210000000003</v>
      </c>
      <c r="Y76" s="105">
        <f t="shared" ref="Y76:Y95" si="298">X76/W76*100</f>
        <v>100</v>
      </c>
      <c r="Z76" s="105">
        <f t="shared" si="292"/>
        <v>7107.6958699999996</v>
      </c>
      <c r="AA76" s="105">
        <f t="shared" si="292"/>
        <v>7107.6958699999996</v>
      </c>
      <c r="AB76" s="105">
        <f t="shared" ref="AB76:AB95" si="299">AA76/Z76*100</f>
        <v>100</v>
      </c>
      <c r="AC76" s="105">
        <f t="shared" si="292"/>
        <v>0</v>
      </c>
      <c r="AD76" s="106"/>
      <c r="AE76" s="105">
        <f t="shared" si="292"/>
        <v>4554.3</v>
      </c>
      <c r="AF76" s="105">
        <f t="shared" si="292"/>
        <v>4554.3</v>
      </c>
      <c r="AG76" s="105">
        <f t="shared" ref="AG76:AG95" si="300">AF76/AE76*100</f>
        <v>100</v>
      </c>
      <c r="AH76" s="105">
        <f t="shared" si="292"/>
        <v>0</v>
      </c>
      <c r="AI76" s="106"/>
      <c r="AJ76" s="105">
        <f t="shared" si="292"/>
        <v>4431.1000000000004</v>
      </c>
      <c r="AK76" s="105">
        <f t="shared" si="292"/>
        <v>4431.1000000000004</v>
      </c>
      <c r="AL76" s="105">
        <f t="shared" ref="AL76:AL95" si="301">AK76/AJ76*100</f>
        <v>100</v>
      </c>
      <c r="AM76" s="105"/>
      <c r="AN76" s="106"/>
      <c r="AO76" s="105">
        <f t="shared" si="292"/>
        <v>5021.07</v>
      </c>
      <c r="AP76" s="105">
        <f t="shared" si="292"/>
        <v>5021.07</v>
      </c>
      <c r="AQ76" s="132">
        <f t="shared" ref="AQ76:AQ95" si="302">AP76/AO76*100</f>
        <v>100</v>
      </c>
      <c r="AR76" s="105">
        <f t="shared" si="292"/>
        <v>0</v>
      </c>
      <c r="AS76" s="106"/>
      <c r="AT76" s="105">
        <f t="shared" si="292"/>
        <v>5556.53</v>
      </c>
      <c r="AU76" s="105">
        <f t="shared" si="292"/>
        <v>5556.53</v>
      </c>
      <c r="AV76" s="104">
        <f t="shared" ref="AV76:AV95" si="303">AU76/AT76*100</f>
        <v>100</v>
      </c>
      <c r="AW76" s="105">
        <f t="shared" si="292"/>
        <v>0</v>
      </c>
      <c r="AX76" s="106"/>
      <c r="AY76" s="105">
        <f t="shared" si="292"/>
        <v>7255.65</v>
      </c>
      <c r="AZ76" s="105">
        <f t="shared" si="292"/>
        <v>0</v>
      </c>
      <c r="BA76" s="106"/>
      <c r="BB76" s="303"/>
    </row>
    <row r="77" spans="1:54" ht="47.25">
      <c r="A77" s="302"/>
      <c r="B77" s="291"/>
      <c r="C77" s="291"/>
      <c r="D77" s="148" t="s">
        <v>2</v>
      </c>
      <c r="E77" s="104">
        <f>H77+K77+N77+Q77+T77+W77+Z77+AE77+AJ77+AO77+AT77+AY77</f>
        <v>1600</v>
      </c>
      <c r="F77" s="104">
        <f>I77+L77+O77+R77+U77+X77+AA77+AF77+AK77+AP77+AU77+AZ77</f>
        <v>1600</v>
      </c>
      <c r="G77" s="133">
        <f t="shared" si="291"/>
        <v>100</v>
      </c>
      <c r="H77" s="104"/>
      <c r="I77" s="104"/>
      <c r="J77" s="133"/>
      <c r="K77" s="104">
        <f>K143+K147</f>
        <v>224.5</v>
      </c>
      <c r="L77" s="104">
        <f t="shared" ref="L77:AX77" si="304">L143+L147</f>
        <v>224.5</v>
      </c>
      <c r="M77" s="104">
        <f t="shared" si="294"/>
        <v>100</v>
      </c>
      <c r="N77" s="104">
        <f t="shared" si="304"/>
        <v>689.2</v>
      </c>
      <c r="O77" s="104">
        <f t="shared" si="304"/>
        <v>689.2</v>
      </c>
      <c r="P77" s="133">
        <f t="shared" si="295"/>
        <v>100</v>
      </c>
      <c r="Q77" s="104">
        <f t="shared" si="304"/>
        <v>526.29999999999995</v>
      </c>
      <c r="R77" s="104">
        <f t="shared" si="304"/>
        <v>526.29999999999995</v>
      </c>
      <c r="S77" s="133">
        <f t="shared" si="296"/>
        <v>100</v>
      </c>
      <c r="T77" s="104">
        <f t="shared" si="304"/>
        <v>48.786999999999999</v>
      </c>
      <c r="U77" s="104">
        <f t="shared" si="304"/>
        <v>48.786999999999999</v>
      </c>
      <c r="V77" s="133">
        <f t="shared" si="297"/>
        <v>100</v>
      </c>
      <c r="W77" s="104">
        <f t="shared" si="304"/>
        <v>111.21299999999999</v>
      </c>
      <c r="X77" s="104">
        <f t="shared" si="304"/>
        <v>111.21299999999999</v>
      </c>
      <c r="Y77" s="104">
        <f t="shared" si="298"/>
        <v>100</v>
      </c>
      <c r="Z77" s="104">
        <v>0</v>
      </c>
      <c r="AA77" s="104">
        <v>0</v>
      </c>
      <c r="AB77" s="104"/>
      <c r="AC77" s="104">
        <f t="shared" si="304"/>
        <v>0</v>
      </c>
      <c r="AD77" s="104">
        <f t="shared" si="304"/>
        <v>0</v>
      </c>
      <c r="AE77" s="104"/>
      <c r="AF77" s="104">
        <f t="shared" si="304"/>
        <v>0</v>
      </c>
      <c r="AG77" s="104"/>
      <c r="AH77" s="104">
        <f t="shared" si="304"/>
        <v>0</v>
      </c>
      <c r="AI77" s="104">
        <f t="shared" si="304"/>
        <v>0</v>
      </c>
      <c r="AJ77" s="104"/>
      <c r="AK77" s="104">
        <f t="shared" si="304"/>
        <v>0</v>
      </c>
      <c r="AL77" s="104"/>
      <c r="AM77" s="104"/>
      <c r="AN77" s="104"/>
      <c r="AO77" s="104"/>
      <c r="AP77" s="104">
        <f t="shared" si="304"/>
        <v>0</v>
      </c>
      <c r="AQ77" s="132"/>
      <c r="AR77" s="104">
        <f t="shared" si="304"/>
        <v>0</v>
      </c>
      <c r="AS77" s="104">
        <f t="shared" si="304"/>
        <v>0</v>
      </c>
      <c r="AT77" s="104"/>
      <c r="AU77" s="104">
        <f t="shared" si="304"/>
        <v>0</v>
      </c>
      <c r="AV77" s="104"/>
      <c r="AW77" s="104">
        <f t="shared" si="304"/>
        <v>0</v>
      </c>
      <c r="AX77" s="104">
        <f t="shared" si="304"/>
        <v>0</v>
      </c>
      <c r="AY77" s="104">
        <v>0</v>
      </c>
      <c r="AZ77" s="104"/>
      <c r="BA77" s="107"/>
      <c r="BB77" s="303"/>
    </row>
    <row r="78" spans="1:54">
      <c r="A78" s="302"/>
      <c r="B78" s="291"/>
      <c r="C78" s="291"/>
      <c r="D78" s="148" t="s">
        <v>293</v>
      </c>
      <c r="E78" s="104">
        <f t="shared" ref="E78:E87" si="305">H78+K78+N78+Q78+T78+W78+Z78+AE78+AJ78+AO78+AT78+AY78</f>
        <v>66734.160869999992</v>
      </c>
      <c r="F78" s="104">
        <f t="shared" ref="F78:F87" si="306">I78+L78+O78+R78+U78+X78+AA78+AF78+AK78+AP78+AU78+AZ78</f>
        <v>59478.540869999997</v>
      </c>
      <c r="G78" s="133">
        <f t="shared" si="291"/>
        <v>89.127577382543038</v>
      </c>
      <c r="H78" s="104">
        <v>2089.1</v>
      </c>
      <c r="I78" s="104">
        <v>2089.1</v>
      </c>
      <c r="J78" s="133">
        <f t="shared" si="293"/>
        <v>100</v>
      </c>
      <c r="K78" s="104">
        <v>5196.5</v>
      </c>
      <c r="L78" s="104">
        <v>5196.5</v>
      </c>
      <c r="M78" s="133">
        <f t="shared" si="294"/>
        <v>100</v>
      </c>
      <c r="N78" s="104">
        <v>4496.7</v>
      </c>
      <c r="O78" s="104">
        <v>4496.7299999999996</v>
      </c>
      <c r="P78" s="133">
        <f t="shared" si="295"/>
        <v>100.00066715591433</v>
      </c>
      <c r="Q78" s="104">
        <v>5436</v>
      </c>
      <c r="R78" s="104">
        <v>5436</v>
      </c>
      <c r="S78" s="133">
        <f t="shared" si="296"/>
        <v>100</v>
      </c>
      <c r="T78" s="104">
        <f>U78</f>
        <v>8020.5940000000001</v>
      </c>
      <c r="U78" s="104">
        <v>8020.5940000000001</v>
      </c>
      <c r="V78" s="133">
        <f t="shared" si="297"/>
        <v>100</v>
      </c>
      <c r="W78" s="104">
        <f>X78</f>
        <v>7568.9210000000003</v>
      </c>
      <c r="X78" s="104">
        <v>7568.9210000000003</v>
      </c>
      <c r="Y78" s="104">
        <f t="shared" si="298"/>
        <v>100</v>
      </c>
      <c r="Z78" s="104">
        <f>AA78</f>
        <v>7107.6958699999996</v>
      </c>
      <c r="AA78" s="104">
        <v>7107.6958699999996</v>
      </c>
      <c r="AB78" s="104">
        <f t="shared" si="299"/>
        <v>100</v>
      </c>
      <c r="AC78" s="107"/>
      <c r="AD78" s="107"/>
      <c r="AE78" s="104">
        <f>AF78</f>
        <v>4554.3</v>
      </c>
      <c r="AF78" s="104">
        <v>4554.3</v>
      </c>
      <c r="AG78" s="104">
        <f t="shared" si="300"/>
        <v>100</v>
      </c>
      <c r="AH78" s="107"/>
      <c r="AI78" s="107"/>
      <c r="AJ78" s="104">
        <f>AK78</f>
        <v>4431.1000000000004</v>
      </c>
      <c r="AK78" s="104">
        <v>4431.1000000000004</v>
      </c>
      <c r="AL78" s="104">
        <f t="shared" si="301"/>
        <v>100</v>
      </c>
      <c r="AM78" s="107"/>
      <c r="AN78" s="107"/>
      <c r="AO78" s="104">
        <f>AP78</f>
        <v>5021.07</v>
      </c>
      <c r="AP78" s="104">
        <v>5021.07</v>
      </c>
      <c r="AQ78" s="132">
        <f t="shared" si="302"/>
        <v>100</v>
      </c>
      <c r="AR78" s="107"/>
      <c r="AS78" s="107"/>
      <c r="AT78" s="104">
        <f>AU78</f>
        <v>5556.53</v>
      </c>
      <c r="AU78" s="104">
        <v>5556.53</v>
      </c>
      <c r="AV78" s="104">
        <f t="shared" si="303"/>
        <v>100</v>
      </c>
      <c r="AW78" s="107"/>
      <c r="AX78" s="107"/>
      <c r="AY78" s="104">
        <v>7255.65</v>
      </c>
      <c r="AZ78" s="104"/>
      <c r="BA78" s="107"/>
      <c r="BB78" s="303"/>
    </row>
    <row r="79" spans="1:54" ht="31.5">
      <c r="A79" s="302"/>
      <c r="B79" s="291"/>
      <c r="C79" s="291"/>
      <c r="D79" s="150" t="s">
        <v>43</v>
      </c>
      <c r="E79" s="104">
        <f t="shared" si="305"/>
        <v>0</v>
      </c>
      <c r="F79" s="104">
        <f t="shared" si="306"/>
        <v>0</v>
      </c>
      <c r="G79" s="133"/>
      <c r="H79" s="104"/>
      <c r="I79" s="104"/>
      <c r="J79" s="133"/>
      <c r="K79" s="104"/>
      <c r="L79" s="104"/>
      <c r="M79" s="133"/>
      <c r="N79" s="104"/>
      <c r="O79" s="104"/>
      <c r="P79" s="133"/>
      <c r="Q79" s="104"/>
      <c r="R79" s="104"/>
      <c r="S79" s="133"/>
      <c r="T79" s="104"/>
      <c r="U79" s="104"/>
      <c r="V79" s="133"/>
      <c r="W79" s="104"/>
      <c r="X79" s="104"/>
      <c r="Y79" s="104"/>
      <c r="Z79" s="104"/>
      <c r="AA79" s="104"/>
      <c r="AB79" s="104"/>
      <c r="AC79" s="107"/>
      <c r="AD79" s="107"/>
      <c r="AE79" s="104"/>
      <c r="AF79" s="104"/>
      <c r="AG79" s="104"/>
      <c r="AH79" s="107"/>
      <c r="AI79" s="107"/>
      <c r="AJ79" s="104"/>
      <c r="AK79" s="104"/>
      <c r="AL79" s="104"/>
      <c r="AM79" s="107"/>
      <c r="AN79" s="107"/>
      <c r="AO79" s="104"/>
      <c r="AP79" s="104"/>
      <c r="AQ79" s="132"/>
      <c r="AR79" s="107"/>
      <c r="AS79" s="107"/>
      <c r="AT79" s="104"/>
      <c r="AU79" s="104"/>
      <c r="AV79" s="104"/>
      <c r="AW79" s="107"/>
      <c r="AX79" s="107"/>
      <c r="AY79" s="104"/>
      <c r="AZ79" s="104"/>
      <c r="BA79" s="107"/>
      <c r="BB79" s="303"/>
    </row>
    <row r="80" spans="1:54" s="137" customFormat="1">
      <c r="A80" s="302" t="s">
        <v>328</v>
      </c>
      <c r="B80" s="291" t="s">
        <v>354</v>
      </c>
      <c r="C80" s="291"/>
      <c r="D80" s="151" t="s">
        <v>41</v>
      </c>
      <c r="E80" s="105">
        <f t="shared" si="305"/>
        <v>1001.6008599999999</v>
      </c>
      <c r="F80" s="104">
        <f t="shared" si="306"/>
        <v>925.36085999999989</v>
      </c>
      <c r="G80" s="132">
        <f t="shared" si="291"/>
        <v>92.388185449441409</v>
      </c>
      <c r="H80" s="105">
        <f t="shared" ref="H80:AZ80" si="307">H82+H83</f>
        <v>40.9</v>
      </c>
      <c r="I80" s="105">
        <f t="shared" si="307"/>
        <v>40.9</v>
      </c>
      <c r="J80" s="132">
        <f t="shared" si="293"/>
        <v>100</v>
      </c>
      <c r="K80" s="105">
        <f t="shared" si="307"/>
        <v>97.8</v>
      </c>
      <c r="L80" s="105">
        <f t="shared" si="307"/>
        <v>97.82</v>
      </c>
      <c r="M80" s="132">
        <f t="shared" si="294"/>
        <v>100.0204498977505</v>
      </c>
      <c r="N80" s="105">
        <f t="shared" si="307"/>
        <v>62.4</v>
      </c>
      <c r="O80" s="105">
        <f t="shared" si="307"/>
        <v>62.44</v>
      </c>
      <c r="P80" s="132">
        <v>100</v>
      </c>
      <c r="Q80" s="105">
        <f t="shared" si="307"/>
        <v>17.600000000000001</v>
      </c>
      <c r="R80" s="105">
        <f t="shared" si="307"/>
        <v>17.600000000000001</v>
      </c>
      <c r="S80" s="132">
        <f t="shared" si="296"/>
        <v>100</v>
      </c>
      <c r="T80" s="105">
        <f t="shared" si="307"/>
        <v>247.559</v>
      </c>
      <c r="U80" s="105">
        <f t="shared" si="307"/>
        <v>247.559</v>
      </c>
      <c r="V80" s="132">
        <f t="shared" si="297"/>
        <v>100</v>
      </c>
      <c r="W80" s="105">
        <f t="shared" si="307"/>
        <v>119.36799999999999</v>
      </c>
      <c r="X80" s="105">
        <f t="shared" si="307"/>
        <v>119.36799999999999</v>
      </c>
      <c r="Y80" s="105">
        <f t="shared" si="298"/>
        <v>100</v>
      </c>
      <c r="Z80" s="105">
        <f t="shared" si="307"/>
        <v>34.80386</v>
      </c>
      <c r="AA80" s="105">
        <f t="shared" si="307"/>
        <v>34.80386</v>
      </c>
      <c r="AB80" s="105">
        <f t="shared" si="299"/>
        <v>100</v>
      </c>
      <c r="AC80" s="105">
        <f t="shared" si="307"/>
        <v>0</v>
      </c>
      <c r="AD80" s="105"/>
      <c r="AE80" s="105">
        <f t="shared" si="307"/>
        <v>14.35</v>
      </c>
      <c r="AF80" s="105">
        <f t="shared" si="307"/>
        <v>14.35</v>
      </c>
      <c r="AG80" s="105">
        <f t="shared" si="300"/>
        <v>100</v>
      </c>
      <c r="AH80" s="105">
        <f t="shared" si="307"/>
        <v>0</v>
      </c>
      <c r="AI80" s="105"/>
      <c r="AJ80" s="105">
        <f t="shared" si="307"/>
        <v>133.19</v>
      </c>
      <c r="AK80" s="105">
        <f t="shared" si="307"/>
        <v>133.19</v>
      </c>
      <c r="AL80" s="105">
        <f t="shared" si="301"/>
        <v>100</v>
      </c>
      <c r="AM80" s="105"/>
      <c r="AN80" s="105"/>
      <c r="AO80" s="105">
        <f t="shared" si="307"/>
        <v>59.95</v>
      </c>
      <c r="AP80" s="105">
        <f t="shared" si="307"/>
        <v>59.95</v>
      </c>
      <c r="AQ80" s="132">
        <f t="shared" si="302"/>
        <v>100</v>
      </c>
      <c r="AR80" s="105">
        <f t="shared" si="307"/>
        <v>0</v>
      </c>
      <c r="AS80" s="105"/>
      <c r="AT80" s="105">
        <f t="shared" si="307"/>
        <v>97.38</v>
      </c>
      <c r="AU80" s="105">
        <f t="shared" si="307"/>
        <v>97.38</v>
      </c>
      <c r="AV80" s="104">
        <f t="shared" si="303"/>
        <v>100</v>
      </c>
      <c r="AW80" s="105">
        <f t="shared" si="307"/>
        <v>0</v>
      </c>
      <c r="AX80" s="105"/>
      <c r="AY80" s="105">
        <f t="shared" si="307"/>
        <v>76.3</v>
      </c>
      <c r="AZ80" s="105">
        <f t="shared" si="307"/>
        <v>0</v>
      </c>
      <c r="BA80" s="105"/>
      <c r="BB80" s="303"/>
    </row>
    <row r="81" spans="1:54" s="137" customFormat="1" ht="47.25">
      <c r="A81" s="302"/>
      <c r="B81" s="291"/>
      <c r="C81" s="291"/>
      <c r="D81" s="148" t="s">
        <v>2</v>
      </c>
      <c r="E81" s="104"/>
      <c r="F81" s="104">
        <f t="shared" si="306"/>
        <v>0</v>
      </c>
      <c r="G81" s="133"/>
      <c r="H81" s="104"/>
      <c r="I81" s="104"/>
      <c r="J81" s="133"/>
      <c r="K81" s="104"/>
      <c r="L81" s="104"/>
      <c r="M81" s="133"/>
      <c r="N81" s="104"/>
      <c r="O81" s="104"/>
      <c r="P81" s="133"/>
      <c r="Q81" s="104"/>
      <c r="R81" s="104"/>
      <c r="S81" s="133"/>
      <c r="T81" s="104"/>
      <c r="U81" s="104"/>
      <c r="V81" s="133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32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303"/>
    </row>
    <row r="82" spans="1:54">
      <c r="A82" s="302"/>
      <c r="B82" s="291"/>
      <c r="C82" s="291"/>
      <c r="D82" s="148" t="s">
        <v>293</v>
      </c>
      <c r="E82" s="104">
        <f t="shared" si="305"/>
        <v>1001.6008599999999</v>
      </c>
      <c r="F82" s="104">
        <f>I82+L82+O82+R82+U82+X82+AA82+AF82+AK82+AP82+AU82+AZ82</f>
        <v>925.36085999999989</v>
      </c>
      <c r="G82" s="133">
        <f>AT82</f>
        <v>97.38</v>
      </c>
      <c r="H82" s="104">
        <v>40.9</v>
      </c>
      <c r="I82" s="104">
        <v>40.9</v>
      </c>
      <c r="J82" s="133">
        <f t="shared" si="293"/>
        <v>100</v>
      </c>
      <c r="K82" s="104">
        <v>97.8</v>
      </c>
      <c r="L82" s="104">
        <v>97.82</v>
      </c>
      <c r="M82" s="133">
        <f t="shared" si="294"/>
        <v>100.0204498977505</v>
      </c>
      <c r="N82" s="104">
        <v>62.4</v>
      </c>
      <c r="O82" s="104">
        <v>62.44</v>
      </c>
      <c r="P82" s="133">
        <v>100</v>
      </c>
      <c r="Q82" s="104">
        <v>17.600000000000001</v>
      </c>
      <c r="R82" s="104">
        <v>17.600000000000001</v>
      </c>
      <c r="S82" s="133">
        <f t="shared" si="296"/>
        <v>100</v>
      </c>
      <c r="T82" s="104">
        <f>U82</f>
        <v>247.559</v>
      </c>
      <c r="U82" s="104">
        <v>247.559</v>
      </c>
      <c r="V82" s="133">
        <f t="shared" si="297"/>
        <v>100</v>
      </c>
      <c r="W82" s="104">
        <f>X82</f>
        <v>119.36799999999999</v>
      </c>
      <c r="X82" s="104">
        <v>119.36799999999999</v>
      </c>
      <c r="Y82" s="104">
        <f t="shared" si="298"/>
        <v>100</v>
      </c>
      <c r="Z82" s="104">
        <f>AA82</f>
        <v>34.80386</v>
      </c>
      <c r="AA82" s="104">
        <v>34.80386</v>
      </c>
      <c r="AB82" s="104">
        <f t="shared" si="299"/>
        <v>100</v>
      </c>
      <c r="AC82" s="107"/>
      <c r="AD82" s="107"/>
      <c r="AE82" s="104">
        <f>AF82</f>
        <v>14.35</v>
      </c>
      <c r="AF82" s="104">
        <v>14.35</v>
      </c>
      <c r="AG82" s="104">
        <f t="shared" si="300"/>
        <v>100</v>
      </c>
      <c r="AH82" s="107"/>
      <c r="AI82" s="107"/>
      <c r="AJ82" s="104">
        <f>AK82</f>
        <v>133.19</v>
      </c>
      <c r="AK82" s="104">
        <v>133.19</v>
      </c>
      <c r="AL82" s="104">
        <f t="shared" si="301"/>
        <v>100</v>
      </c>
      <c r="AM82" s="107"/>
      <c r="AN82" s="107"/>
      <c r="AO82" s="104">
        <f>AP82</f>
        <v>59.95</v>
      </c>
      <c r="AP82" s="104">
        <v>59.95</v>
      </c>
      <c r="AQ82" s="132">
        <f t="shared" si="302"/>
        <v>100</v>
      </c>
      <c r="AR82" s="107"/>
      <c r="AS82" s="107"/>
      <c r="AT82" s="104">
        <f>AU82</f>
        <v>97.38</v>
      </c>
      <c r="AU82" s="104">
        <v>97.38</v>
      </c>
      <c r="AV82" s="104">
        <f t="shared" si="303"/>
        <v>100</v>
      </c>
      <c r="AW82" s="107"/>
      <c r="AX82" s="107"/>
      <c r="AY82" s="104">
        <v>76.3</v>
      </c>
      <c r="AZ82" s="104"/>
      <c r="BA82" s="107"/>
      <c r="BB82" s="303"/>
    </row>
    <row r="83" spans="1:54" ht="31.5">
      <c r="A83" s="302"/>
      <c r="B83" s="291"/>
      <c r="C83" s="291"/>
      <c r="D83" s="150" t="s">
        <v>43</v>
      </c>
      <c r="E83" s="104">
        <f t="shared" si="305"/>
        <v>0</v>
      </c>
      <c r="F83" s="104">
        <f t="shared" si="306"/>
        <v>0</v>
      </c>
      <c r="G83" s="133"/>
      <c r="H83" s="104"/>
      <c r="I83" s="104"/>
      <c r="J83" s="133"/>
      <c r="K83" s="104"/>
      <c r="L83" s="104"/>
      <c r="M83" s="133"/>
      <c r="N83" s="104"/>
      <c r="O83" s="104"/>
      <c r="P83" s="107"/>
      <c r="Q83" s="104"/>
      <c r="R83" s="104"/>
      <c r="S83" s="133"/>
      <c r="T83" s="104"/>
      <c r="U83" s="104"/>
      <c r="V83" s="133"/>
      <c r="W83" s="104"/>
      <c r="X83" s="104"/>
      <c r="Y83" s="104"/>
      <c r="Z83" s="104"/>
      <c r="AA83" s="104"/>
      <c r="AB83" s="104"/>
      <c r="AC83" s="107"/>
      <c r="AD83" s="107"/>
      <c r="AE83" s="104"/>
      <c r="AF83" s="104"/>
      <c r="AG83" s="104"/>
      <c r="AH83" s="107"/>
      <c r="AI83" s="107"/>
      <c r="AJ83" s="104"/>
      <c r="AK83" s="104"/>
      <c r="AL83" s="104"/>
      <c r="AM83" s="107"/>
      <c r="AN83" s="107"/>
      <c r="AO83" s="104"/>
      <c r="AP83" s="104"/>
      <c r="AQ83" s="132"/>
      <c r="AR83" s="107"/>
      <c r="AS83" s="107"/>
      <c r="AT83" s="104"/>
      <c r="AU83" s="104"/>
      <c r="AV83" s="104"/>
      <c r="AW83" s="107"/>
      <c r="AX83" s="107"/>
      <c r="AY83" s="104"/>
      <c r="AZ83" s="104"/>
      <c r="BA83" s="107"/>
      <c r="BB83" s="303"/>
    </row>
    <row r="84" spans="1:54" s="137" customFormat="1">
      <c r="A84" s="302" t="s">
        <v>329</v>
      </c>
      <c r="B84" s="291" t="s">
        <v>331</v>
      </c>
      <c r="C84" s="291"/>
      <c r="D84" s="151" t="s">
        <v>41</v>
      </c>
      <c r="E84" s="105">
        <f t="shared" si="305"/>
        <v>29088.647049999996</v>
      </c>
      <c r="F84" s="104">
        <f t="shared" si="306"/>
        <v>23674.177049999998</v>
      </c>
      <c r="G84" s="132">
        <f t="shared" si="291"/>
        <v>81.386312018248375</v>
      </c>
      <c r="H84" s="105">
        <f t="shared" ref="H84:AZ84" si="308">H86+H87</f>
        <v>128.44</v>
      </c>
      <c r="I84" s="105">
        <f t="shared" si="308"/>
        <v>128.44</v>
      </c>
      <c r="J84" s="132">
        <f t="shared" si="293"/>
        <v>100</v>
      </c>
      <c r="K84" s="105">
        <f t="shared" si="308"/>
        <v>2047.21</v>
      </c>
      <c r="L84" s="105">
        <f t="shared" si="308"/>
        <v>2047.19</v>
      </c>
      <c r="M84" s="132">
        <f t="shared" si="294"/>
        <v>99.999023060653286</v>
      </c>
      <c r="N84" s="105">
        <f t="shared" si="308"/>
        <v>2430.7599999999998</v>
      </c>
      <c r="O84" s="105">
        <f t="shared" si="308"/>
        <v>2430.79</v>
      </c>
      <c r="P84" s="132">
        <f t="shared" si="295"/>
        <v>100.00123418190196</v>
      </c>
      <c r="Q84" s="105">
        <f t="shared" si="308"/>
        <v>2536.4499999999998</v>
      </c>
      <c r="R84" s="105">
        <f t="shared" si="308"/>
        <v>2536.4499999999998</v>
      </c>
      <c r="S84" s="132">
        <f t="shared" si="296"/>
        <v>100</v>
      </c>
      <c r="T84" s="105">
        <f t="shared" si="308"/>
        <v>2142.3879999999999</v>
      </c>
      <c r="U84" s="105">
        <f t="shared" si="308"/>
        <v>2142.3879999999999</v>
      </c>
      <c r="V84" s="132">
        <f t="shared" si="297"/>
        <v>100</v>
      </c>
      <c r="W84" s="105">
        <f t="shared" si="308"/>
        <v>1185.1385300000002</v>
      </c>
      <c r="X84" s="105">
        <f t="shared" si="308"/>
        <v>1185.1385300000002</v>
      </c>
      <c r="Y84" s="105">
        <f t="shared" si="298"/>
        <v>100</v>
      </c>
      <c r="Z84" s="105">
        <f t="shared" si="308"/>
        <v>3920.6205199999999</v>
      </c>
      <c r="AA84" s="105">
        <f t="shared" si="308"/>
        <v>3920.6205199999999</v>
      </c>
      <c r="AB84" s="105">
        <f t="shared" si="299"/>
        <v>100</v>
      </c>
      <c r="AC84" s="105">
        <f t="shared" si="308"/>
        <v>0</v>
      </c>
      <c r="AD84" s="105"/>
      <c r="AE84" s="105">
        <f t="shared" si="308"/>
        <v>1714.67</v>
      </c>
      <c r="AF84" s="105">
        <f t="shared" si="308"/>
        <v>1714.67</v>
      </c>
      <c r="AG84" s="105">
        <f t="shared" si="300"/>
        <v>100</v>
      </c>
      <c r="AH84" s="105">
        <f t="shared" si="308"/>
        <v>0</v>
      </c>
      <c r="AI84" s="105"/>
      <c r="AJ84" s="105">
        <f t="shared" si="308"/>
        <v>2338.9899999999998</v>
      </c>
      <c r="AK84" s="105">
        <f t="shared" si="308"/>
        <v>2338.9899999999998</v>
      </c>
      <c r="AL84" s="105">
        <f t="shared" si="301"/>
        <v>100</v>
      </c>
      <c r="AM84" s="105"/>
      <c r="AN84" s="105"/>
      <c r="AO84" s="105">
        <f t="shared" si="308"/>
        <v>2913.58</v>
      </c>
      <c r="AP84" s="105">
        <f t="shared" si="308"/>
        <v>2913.58</v>
      </c>
      <c r="AQ84" s="132">
        <f t="shared" si="302"/>
        <v>100</v>
      </c>
      <c r="AR84" s="105">
        <f t="shared" si="308"/>
        <v>0</v>
      </c>
      <c r="AS84" s="105"/>
      <c r="AT84" s="105">
        <f t="shared" si="308"/>
        <v>2315.92</v>
      </c>
      <c r="AU84" s="105">
        <f t="shared" si="308"/>
        <v>2315.92</v>
      </c>
      <c r="AV84" s="104">
        <f t="shared" si="303"/>
        <v>100</v>
      </c>
      <c r="AW84" s="105">
        <f t="shared" si="308"/>
        <v>0</v>
      </c>
      <c r="AX84" s="105"/>
      <c r="AY84" s="105">
        <f t="shared" si="308"/>
        <v>5414.48</v>
      </c>
      <c r="AZ84" s="105">
        <f t="shared" si="308"/>
        <v>0</v>
      </c>
      <c r="BA84" s="105"/>
      <c r="BB84" s="303"/>
    </row>
    <row r="85" spans="1:54" s="137" customFormat="1" ht="47.25">
      <c r="A85" s="302"/>
      <c r="B85" s="291"/>
      <c r="C85" s="291"/>
      <c r="D85" s="148" t="s">
        <v>2</v>
      </c>
      <c r="E85" s="104"/>
      <c r="F85" s="104">
        <f t="shared" si="306"/>
        <v>0</v>
      </c>
      <c r="G85" s="133"/>
      <c r="H85" s="104"/>
      <c r="I85" s="104"/>
      <c r="J85" s="133"/>
      <c r="K85" s="104"/>
      <c r="L85" s="104"/>
      <c r="M85" s="133"/>
      <c r="N85" s="104"/>
      <c r="O85" s="104"/>
      <c r="P85" s="133"/>
      <c r="Q85" s="104"/>
      <c r="R85" s="104"/>
      <c r="S85" s="133"/>
      <c r="T85" s="104"/>
      <c r="U85" s="104"/>
      <c r="V85" s="133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32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303"/>
    </row>
    <row r="86" spans="1:54">
      <c r="A86" s="302"/>
      <c r="B86" s="291"/>
      <c r="C86" s="291"/>
      <c r="D86" s="148" t="s">
        <v>293</v>
      </c>
      <c r="E86" s="104">
        <f t="shared" si="305"/>
        <v>19011.019520000002</v>
      </c>
      <c r="F86" s="104">
        <f t="shared" si="306"/>
        <v>15715.95952</v>
      </c>
      <c r="G86" s="133">
        <f t="shared" si="291"/>
        <v>82.6676312833537</v>
      </c>
      <c r="H86" s="104">
        <v>62</v>
      </c>
      <c r="I86" s="104">
        <v>62</v>
      </c>
      <c r="J86" s="133">
        <f t="shared" si="293"/>
        <v>100</v>
      </c>
      <c r="K86" s="104">
        <v>1685.32</v>
      </c>
      <c r="L86" s="104">
        <v>1685.3</v>
      </c>
      <c r="M86" s="133">
        <f t="shared" si="294"/>
        <v>99.998813281750643</v>
      </c>
      <c r="N86" s="104">
        <v>2081.6</v>
      </c>
      <c r="O86" s="104">
        <v>2081.63</v>
      </c>
      <c r="P86" s="133">
        <f t="shared" si="295"/>
        <v>100.00144119907763</v>
      </c>
      <c r="Q86" s="104">
        <v>2247.14</v>
      </c>
      <c r="R86" s="104">
        <v>2247.14</v>
      </c>
      <c r="S86" s="133">
        <f t="shared" si="296"/>
        <v>100</v>
      </c>
      <c r="T86" s="104">
        <f>U86</f>
        <v>1801.088</v>
      </c>
      <c r="U86" s="104">
        <v>1801.088</v>
      </c>
      <c r="V86" s="133">
        <f t="shared" si="297"/>
        <v>100</v>
      </c>
      <c r="W86" s="104">
        <f>X86</f>
        <v>781.43100000000004</v>
      </c>
      <c r="X86" s="104">
        <v>781.43100000000004</v>
      </c>
      <c r="Y86" s="104">
        <f t="shared" si="298"/>
        <v>100</v>
      </c>
      <c r="Z86" s="104">
        <f>AA86</f>
        <v>1967.6205199999999</v>
      </c>
      <c r="AA86" s="104">
        <v>1967.6205199999999</v>
      </c>
      <c r="AB86" s="104">
        <f t="shared" si="299"/>
        <v>100</v>
      </c>
      <c r="AC86" s="107"/>
      <c r="AD86" s="107"/>
      <c r="AE86" s="104">
        <f>AF86</f>
        <v>333.94</v>
      </c>
      <c r="AF86" s="104">
        <v>333.94</v>
      </c>
      <c r="AG86" s="104">
        <f t="shared" si="300"/>
        <v>100</v>
      </c>
      <c r="AH86" s="107"/>
      <c r="AI86" s="107"/>
      <c r="AJ86" s="104">
        <f>AK86</f>
        <v>1070.49</v>
      </c>
      <c r="AK86" s="104">
        <v>1070.49</v>
      </c>
      <c r="AL86" s="104">
        <f t="shared" si="301"/>
        <v>100</v>
      </c>
      <c r="AM86" s="107"/>
      <c r="AN86" s="107"/>
      <c r="AO86" s="104">
        <f>AP86</f>
        <v>2155.3200000000002</v>
      </c>
      <c r="AP86" s="104">
        <v>2155.3200000000002</v>
      </c>
      <c r="AQ86" s="132">
        <f t="shared" si="302"/>
        <v>100</v>
      </c>
      <c r="AR86" s="107"/>
      <c r="AS86" s="107"/>
      <c r="AT86" s="104">
        <f>AU86</f>
        <v>1530</v>
      </c>
      <c r="AU86" s="104">
        <v>1530</v>
      </c>
      <c r="AV86" s="104">
        <f t="shared" si="303"/>
        <v>100</v>
      </c>
      <c r="AW86" s="107"/>
      <c r="AX86" s="107"/>
      <c r="AY86" s="104">
        <v>3295.07</v>
      </c>
      <c r="AZ86" s="104"/>
      <c r="BA86" s="107"/>
      <c r="BB86" s="303"/>
    </row>
    <row r="87" spans="1:54" ht="31.5">
      <c r="A87" s="302"/>
      <c r="B87" s="291"/>
      <c r="C87" s="291"/>
      <c r="D87" s="150" t="s">
        <v>43</v>
      </c>
      <c r="E87" s="104">
        <f t="shared" si="305"/>
        <v>10077.62753</v>
      </c>
      <c r="F87" s="104">
        <f t="shared" si="306"/>
        <v>7958.2175299999999</v>
      </c>
      <c r="G87" s="133">
        <f t="shared" si="291"/>
        <v>78.969157237745222</v>
      </c>
      <c r="H87" s="104">
        <f t="shared" ref="H87:N87" si="309">H145+H149</f>
        <v>66.44</v>
      </c>
      <c r="I87" s="104">
        <f t="shared" si="309"/>
        <v>66.44</v>
      </c>
      <c r="J87" s="133">
        <f t="shared" si="293"/>
        <v>100</v>
      </c>
      <c r="K87" s="104">
        <f t="shared" si="309"/>
        <v>361.89000000000004</v>
      </c>
      <c r="L87" s="104">
        <f t="shared" si="309"/>
        <v>361.89000000000004</v>
      </c>
      <c r="M87" s="133">
        <f t="shared" si="294"/>
        <v>100</v>
      </c>
      <c r="N87" s="104">
        <f t="shared" si="309"/>
        <v>349.16</v>
      </c>
      <c r="O87" s="104">
        <f>O145+O149</f>
        <v>349.16</v>
      </c>
      <c r="P87" s="104">
        <f t="shared" si="295"/>
        <v>100</v>
      </c>
      <c r="Q87" s="104">
        <f t="shared" ref="Q87:AS87" si="310">Q145+Q149</f>
        <v>289.31</v>
      </c>
      <c r="R87" s="104">
        <f t="shared" si="310"/>
        <v>289.31</v>
      </c>
      <c r="S87" s="133">
        <f t="shared" si="296"/>
        <v>100</v>
      </c>
      <c r="T87" s="104">
        <f t="shared" si="310"/>
        <v>341.29999999999995</v>
      </c>
      <c r="U87" s="104">
        <f t="shared" si="310"/>
        <v>341.29999999999995</v>
      </c>
      <c r="V87" s="133">
        <f t="shared" si="297"/>
        <v>100</v>
      </c>
      <c r="W87" s="104">
        <f>W145+W149</f>
        <v>403.70753000000002</v>
      </c>
      <c r="X87" s="104">
        <f t="shared" si="310"/>
        <v>403.70753000000002</v>
      </c>
      <c r="Y87" s="104">
        <f t="shared" si="298"/>
        <v>100</v>
      </c>
      <c r="Z87" s="104">
        <f>AA87</f>
        <v>1953</v>
      </c>
      <c r="AA87" s="104">
        <v>1953</v>
      </c>
      <c r="AB87" s="104">
        <f t="shared" si="299"/>
        <v>100</v>
      </c>
      <c r="AC87" s="104">
        <f t="shared" si="310"/>
        <v>0</v>
      </c>
      <c r="AD87" s="104">
        <f t="shared" si="310"/>
        <v>0</v>
      </c>
      <c r="AE87" s="104">
        <f>AF87</f>
        <v>1380.73</v>
      </c>
      <c r="AF87" s="104">
        <v>1380.73</v>
      </c>
      <c r="AG87" s="104">
        <f t="shared" si="300"/>
        <v>100</v>
      </c>
      <c r="AH87" s="104">
        <f t="shared" si="310"/>
        <v>0</v>
      </c>
      <c r="AI87" s="104">
        <f t="shared" si="310"/>
        <v>0</v>
      </c>
      <c r="AJ87" s="104">
        <f>AK87</f>
        <v>1268.5</v>
      </c>
      <c r="AK87" s="104">
        <v>1268.5</v>
      </c>
      <c r="AL87" s="104">
        <f t="shared" si="301"/>
        <v>100</v>
      </c>
      <c r="AM87" s="104"/>
      <c r="AN87" s="104"/>
      <c r="AO87" s="104">
        <f>AP87</f>
        <v>758.26</v>
      </c>
      <c r="AP87" s="104">
        <f>AP145+AP149</f>
        <v>758.26</v>
      </c>
      <c r="AQ87" s="132">
        <f t="shared" si="302"/>
        <v>100</v>
      </c>
      <c r="AR87" s="104">
        <f t="shared" si="310"/>
        <v>0</v>
      </c>
      <c r="AS87" s="104">
        <f t="shared" si="310"/>
        <v>0</v>
      </c>
      <c r="AT87" s="104">
        <f>AT145+AT149</f>
        <v>785.92</v>
      </c>
      <c r="AU87" s="104">
        <f t="shared" ref="AU87:BA87" si="311">AU145+AU149</f>
        <v>785.92</v>
      </c>
      <c r="AV87" s="104">
        <f t="shared" si="303"/>
        <v>100</v>
      </c>
      <c r="AW87" s="104">
        <f t="shared" si="311"/>
        <v>0</v>
      </c>
      <c r="AX87" s="104">
        <f t="shared" si="311"/>
        <v>0</v>
      </c>
      <c r="AY87" s="104">
        <f t="shared" si="311"/>
        <v>2119.41</v>
      </c>
      <c r="AZ87" s="104">
        <f t="shared" si="311"/>
        <v>0</v>
      </c>
      <c r="BA87" s="104">
        <f t="shared" si="311"/>
        <v>0</v>
      </c>
      <c r="BB87" s="303"/>
    </row>
    <row r="88" spans="1:54" s="137" customFormat="1">
      <c r="A88" s="324" t="s">
        <v>332</v>
      </c>
      <c r="B88" s="325"/>
      <c r="C88" s="325"/>
      <c r="D88" s="177" t="s">
        <v>41</v>
      </c>
      <c r="E88" s="105">
        <f>E90+E91+E89</f>
        <v>98424.408779999998</v>
      </c>
      <c r="F88" s="105">
        <f t="shared" ref="F88:AZ88" si="312">F90+F91+F89</f>
        <v>85678.078779999996</v>
      </c>
      <c r="G88" s="105">
        <f t="shared" si="291"/>
        <v>87.049625028999841</v>
      </c>
      <c r="H88" s="105">
        <f t="shared" si="312"/>
        <v>2258.44</v>
      </c>
      <c r="I88" s="105">
        <f t="shared" si="312"/>
        <v>2258.44</v>
      </c>
      <c r="J88" s="105">
        <f t="shared" si="293"/>
        <v>100</v>
      </c>
      <c r="K88" s="105">
        <f t="shared" si="312"/>
        <v>7566.01</v>
      </c>
      <c r="L88" s="105">
        <f t="shared" si="312"/>
        <v>7566.01</v>
      </c>
      <c r="M88" s="105">
        <f t="shared" si="294"/>
        <v>100</v>
      </c>
      <c r="N88" s="105">
        <f t="shared" si="312"/>
        <v>7679.0599999999986</v>
      </c>
      <c r="O88" s="105">
        <f t="shared" si="312"/>
        <v>7679.1599999999989</v>
      </c>
      <c r="P88" s="105">
        <f t="shared" si="295"/>
        <v>100.00130224272242</v>
      </c>
      <c r="Q88" s="105">
        <f t="shared" si="312"/>
        <v>8516.35</v>
      </c>
      <c r="R88" s="105">
        <f t="shared" si="312"/>
        <v>8516.35</v>
      </c>
      <c r="S88" s="105">
        <f t="shared" si="296"/>
        <v>100</v>
      </c>
      <c r="T88" s="105">
        <f t="shared" si="312"/>
        <v>10459.328</v>
      </c>
      <c r="U88" s="105">
        <f t="shared" si="312"/>
        <v>10459.328</v>
      </c>
      <c r="V88" s="105">
        <f t="shared" si="297"/>
        <v>100</v>
      </c>
      <c r="W88" s="105">
        <f t="shared" si="312"/>
        <v>8984.6405300000006</v>
      </c>
      <c r="X88" s="105">
        <f t="shared" si="312"/>
        <v>8984.6405300000006</v>
      </c>
      <c r="Y88" s="105">
        <f t="shared" si="298"/>
        <v>100</v>
      </c>
      <c r="Z88" s="105">
        <f t="shared" si="312"/>
        <v>11063.12025</v>
      </c>
      <c r="AA88" s="105">
        <f t="shared" si="312"/>
        <v>11063.12025</v>
      </c>
      <c r="AB88" s="105">
        <f t="shared" si="299"/>
        <v>100</v>
      </c>
      <c r="AC88" s="105">
        <f t="shared" si="312"/>
        <v>0</v>
      </c>
      <c r="AD88" s="105">
        <f t="shared" si="312"/>
        <v>0</v>
      </c>
      <c r="AE88" s="105">
        <f t="shared" si="312"/>
        <v>6283.32</v>
      </c>
      <c r="AF88" s="105">
        <f t="shared" si="312"/>
        <v>6283.32</v>
      </c>
      <c r="AG88" s="105">
        <f t="shared" si="300"/>
        <v>100</v>
      </c>
      <c r="AH88" s="105">
        <f t="shared" si="312"/>
        <v>0</v>
      </c>
      <c r="AI88" s="105">
        <f t="shared" si="312"/>
        <v>0</v>
      </c>
      <c r="AJ88" s="105">
        <f t="shared" si="312"/>
        <v>6903.28</v>
      </c>
      <c r="AK88" s="105">
        <f t="shared" si="312"/>
        <v>6903.28</v>
      </c>
      <c r="AL88" s="105">
        <f t="shared" si="301"/>
        <v>100</v>
      </c>
      <c r="AM88" s="105"/>
      <c r="AN88" s="105"/>
      <c r="AO88" s="105">
        <f t="shared" si="312"/>
        <v>7994.6</v>
      </c>
      <c r="AP88" s="105">
        <f t="shared" si="312"/>
        <v>7994.6</v>
      </c>
      <c r="AQ88" s="132">
        <f t="shared" si="302"/>
        <v>100</v>
      </c>
      <c r="AR88" s="105">
        <f t="shared" si="312"/>
        <v>0</v>
      </c>
      <c r="AS88" s="105">
        <f t="shared" si="312"/>
        <v>0</v>
      </c>
      <c r="AT88" s="105">
        <f t="shared" si="312"/>
        <v>7969.83</v>
      </c>
      <c r="AU88" s="105">
        <f t="shared" si="312"/>
        <v>7969.83</v>
      </c>
      <c r="AV88" s="104">
        <f t="shared" si="303"/>
        <v>100</v>
      </c>
      <c r="AW88" s="105">
        <f t="shared" si="312"/>
        <v>0</v>
      </c>
      <c r="AX88" s="105">
        <f t="shared" si="312"/>
        <v>0</v>
      </c>
      <c r="AY88" s="105">
        <f t="shared" si="312"/>
        <v>12746.43</v>
      </c>
      <c r="AZ88" s="105">
        <f t="shared" si="312"/>
        <v>0</v>
      </c>
      <c r="BA88" s="106"/>
      <c r="BB88" s="303"/>
    </row>
    <row r="89" spans="1:54" ht="47.25">
      <c r="A89" s="324"/>
      <c r="B89" s="325"/>
      <c r="C89" s="325"/>
      <c r="D89" s="153" t="s">
        <v>2</v>
      </c>
      <c r="E89" s="104">
        <f>H89+K89+N89+Q89+T89+W89+Z89+AE89+AJ89+AO89+AT89+AY89</f>
        <v>1600</v>
      </c>
      <c r="F89" s="104">
        <f>I89+L89+O89+R89+U89+X89+AA89+AF89+AK89+AP89+AU89+AZ89</f>
        <v>1600</v>
      </c>
      <c r="G89" s="133">
        <f t="shared" si="291"/>
        <v>100</v>
      </c>
      <c r="H89" s="104">
        <f>H77+H81+H85</f>
        <v>0</v>
      </c>
      <c r="I89" s="104">
        <f t="shared" ref="I89:BA91" si="313">I77+I81+I85</f>
        <v>0</v>
      </c>
      <c r="J89" s="104"/>
      <c r="K89" s="104">
        <f t="shared" si="313"/>
        <v>224.5</v>
      </c>
      <c r="L89" s="104">
        <f t="shared" si="313"/>
        <v>224.5</v>
      </c>
      <c r="M89" s="104">
        <f t="shared" si="294"/>
        <v>100</v>
      </c>
      <c r="N89" s="104">
        <f t="shared" si="313"/>
        <v>689.2</v>
      </c>
      <c r="O89" s="104">
        <f t="shared" si="313"/>
        <v>689.2</v>
      </c>
      <c r="P89" s="104">
        <f t="shared" si="295"/>
        <v>100</v>
      </c>
      <c r="Q89" s="104">
        <f t="shared" si="313"/>
        <v>526.29999999999995</v>
      </c>
      <c r="R89" s="104">
        <f t="shared" si="313"/>
        <v>526.29999999999995</v>
      </c>
      <c r="S89" s="104">
        <f t="shared" si="296"/>
        <v>100</v>
      </c>
      <c r="T89" s="104">
        <f t="shared" si="313"/>
        <v>48.786999999999999</v>
      </c>
      <c r="U89" s="104">
        <f t="shared" si="313"/>
        <v>48.786999999999999</v>
      </c>
      <c r="V89" s="104">
        <f t="shared" si="297"/>
        <v>100</v>
      </c>
      <c r="W89" s="104">
        <f t="shared" si="313"/>
        <v>111.21299999999999</v>
      </c>
      <c r="X89" s="104">
        <f t="shared" si="313"/>
        <v>111.21299999999999</v>
      </c>
      <c r="Y89" s="104">
        <f t="shared" si="298"/>
        <v>100</v>
      </c>
      <c r="Z89" s="104">
        <f t="shared" si="313"/>
        <v>0</v>
      </c>
      <c r="AA89" s="104">
        <f t="shared" si="313"/>
        <v>0</v>
      </c>
      <c r="AB89" s="104"/>
      <c r="AC89" s="104"/>
      <c r="AD89" s="104">
        <f t="shared" si="313"/>
        <v>0</v>
      </c>
      <c r="AE89" s="104">
        <f t="shared" si="313"/>
        <v>0</v>
      </c>
      <c r="AF89" s="104">
        <f t="shared" si="313"/>
        <v>0</v>
      </c>
      <c r="AG89" s="104"/>
      <c r="AH89" s="104">
        <f t="shared" si="313"/>
        <v>0</v>
      </c>
      <c r="AI89" s="104">
        <f t="shared" si="313"/>
        <v>0</v>
      </c>
      <c r="AJ89" s="104">
        <f t="shared" si="313"/>
        <v>0</v>
      </c>
      <c r="AK89" s="104">
        <f t="shared" si="313"/>
        <v>0</v>
      </c>
      <c r="AL89" s="104"/>
      <c r="AM89" s="104"/>
      <c r="AN89" s="104"/>
      <c r="AO89" s="104">
        <f t="shared" si="313"/>
        <v>0</v>
      </c>
      <c r="AP89" s="104">
        <f t="shared" si="313"/>
        <v>0</v>
      </c>
      <c r="AQ89" s="132"/>
      <c r="AR89" s="104">
        <f t="shared" si="313"/>
        <v>0</v>
      </c>
      <c r="AS89" s="104">
        <f t="shared" si="313"/>
        <v>0</v>
      </c>
      <c r="AT89" s="104">
        <f t="shared" si="313"/>
        <v>0</v>
      </c>
      <c r="AU89" s="104">
        <f t="shared" si="313"/>
        <v>0</v>
      </c>
      <c r="AV89" s="104"/>
      <c r="AW89" s="104">
        <f t="shared" si="313"/>
        <v>0</v>
      </c>
      <c r="AX89" s="104">
        <f t="shared" si="313"/>
        <v>0</v>
      </c>
      <c r="AY89" s="104">
        <f t="shared" si="313"/>
        <v>0</v>
      </c>
      <c r="AZ89" s="104">
        <f t="shared" si="313"/>
        <v>0</v>
      </c>
      <c r="BA89" s="104">
        <f t="shared" si="313"/>
        <v>0</v>
      </c>
      <c r="BB89" s="303"/>
    </row>
    <row r="90" spans="1:54">
      <c r="A90" s="324"/>
      <c r="B90" s="325"/>
      <c r="C90" s="325"/>
      <c r="D90" s="154" t="s">
        <v>293</v>
      </c>
      <c r="E90" s="104">
        <f t="shared" ref="E90:E91" si="314">H90+K90+N90+Q90+T90+W90+Z90+AE90+AJ90+AO90+AT90+AY90</f>
        <v>86746.78125</v>
      </c>
      <c r="F90" s="104">
        <f t="shared" ref="F90:F91" si="315">I90+L90+O90+R90+U90+X90+AA90+AF90+AK90+AP90+AU90+AZ90</f>
        <v>76119.861250000002</v>
      </c>
      <c r="G90" s="133">
        <f t="shared" si="291"/>
        <v>87.749493587117968</v>
      </c>
      <c r="H90" s="104">
        <f t="shared" ref="H90:W91" si="316">H78+H82+H86</f>
        <v>2192</v>
      </c>
      <c r="I90" s="104">
        <f t="shared" si="316"/>
        <v>2192</v>
      </c>
      <c r="J90" s="104">
        <f t="shared" si="293"/>
        <v>100</v>
      </c>
      <c r="K90" s="104">
        <f t="shared" si="316"/>
        <v>6979.62</v>
      </c>
      <c r="L90" s="104">
        <f t="shared" si="316"/>
        <v>6979.62</v>
      </c>
      <c r="M90" s="104">
        <f t="shared" si="294"/>
        <v>100</v>
      </c>
      <c r="N90" s="104">
        <f t="shared" si="316"/>
        <v>6640.6999999999989</v>
      </c>
      <c r="O90" s="104">
        <f t="shared" si="316"/>
        <v>6640.7999999999993</v>
      </c>
      <c r="P90" s="104">
        <f t="shared" si="295"/>
        <v>100.00150586534554</v>
      </c>
      <c r="Q90" s="104">
        <f t="shared" si="316"/>
        <v>7700.74</v>
      </c>
      <c r="R90" s="104">
        <f t="shared" si="316"/>
        <v>7700.74</v>
      </c>
      <c r="S90" s="104">
        <f t="shared" si="296"/>
        <v>100</v>
      </c>
      <c r="T90" s="104">
        <f t="shared" si="316"/>
        <v>10069.241</v>
      </c>
      <c r="U90" s="104">
        <f t="shared" si="316"/>
        <v>10069.241</v>
      </c>
      <c r="V90" s="104">
        <f t="shared" si="297"/>
        <v>100</v>
      </c>
      <c r="W90" s="104">
        <f t="shared" si="316"/>
        <v>8469.7200000000012</v>
      </c>
      <c r="X90" s="104">
        <f t="shared" si="313"/>
        <v>8469.7200000000012</v>
      </c>
      <c r="Y90" s="104">
        <f t="shared" si="298"/>
        <v>100</v>
      </c>
      <c r="Z90" s="104">
        <f t="shared" si="313"/>
        <v>9110.1202499999999</v>
      </c>
      <c r="AA90" s="104">
        <f t="shared" si="313"/>
        <v>9110.1202499999999</v>
      </c>
      <c r="AB90" s="104">
        <f t="shared" si="299"/>
        <v>100</v>
      </c>
      <c r="AC90" s="104">
        <f t="shared" si="313"/>
        <v>0</v>
      </c>
      <c r="AD90" s="104">
        <f t="shared" si="313"/>
        <v>0</v>
      </c>
      <c r="AE90" s="104">
        <f t="shared" si="313"/>
        <v>4902.59</v>
      </c>
      <c r="AF90" s="104">
        <f t="shared" si="313"/>
        <v>4902.59</v>
      </c>
      <c r="AG90" s="104">
        <f t="shared" si="300"/>
        <v>100</v>
      </c>
      <c r="AH90" s="104">
        <f t="shared" si="313"/>
        <v>0</v>
      </c>
      <c r="AI90" s="104">
        <f t="shared" si="313"/>
        <v>0</v>
      </c>
      <c r="AJ90" s="104">
        <f t="shared" si="313"/>
        <v>5634.78</v>
      </c>
      <c r="AK90" s="104">
        <f t="shared" si="313"/>
        <v>5634.78</v>
      </c>
      <c r="AL90" s="104">
        <f t="shared" si="301"/>
        <v>100</v>
      </c>
      <c r="AM90" s="104"/>
      <c r="AN90" s="104"/>
      <c r="AO90" s="104">
        <f t="shared" si="313"/>
        <v>7236.34</v>
      </c>
      <c r="AP90" s="104">
        <f t="shared" si="313"/>
        <v>7236.34</v>
      </c>
      <c r="AQ90" s="132">
        <f t="shared" si="302"/>
        <v>100</v>
      </c>
      <c r="AR90" s="104">
        <f t="shared" si="313"/>
        <v>0</v>
      </c>
      <c r="AS90" s="104">
        <f t="shared" si="313"/>
        <v>0</v>
      </c>
      <c r="AT90" s="104">
        <f t="shared" si="313"/>
        <v>7183.91</v>
      </c>
      <c r="AU90" s="104">
        <f t="shared" si="313"/>
        <v>7183.91</v>
      </c>
      <c r="AV90" s="104">
        <f t="shared" si="303"/>
        <v>100</v>
      </c>
      <c r="AW90" s="104">
        <f t="shared" si="313"/>
        <v>0</v>
      </c>
      <c r="AX90" s="104">
        <f t="shared" si="313"/>
        <v>0</v>
      </c>
      <c r="AY90" s="104">
        <f t="shared" si="313"/>
        <v>10627.02</v>
      </c>
      <c r="AZ90" s="104">
        <f t="shared" si="313"/>
        <v>0</v>
      </c>
      <c r="BA90" s="104">
        <f t="shared" si="313"/>
        <v>0</v>
      </c>
      <c r="BB90" s="303"/>
    </row>
    <row r="91" spans="1:54" ht="47.25">
      <c r="A91" s="324"/>
      <c r="B91" s="325"/>
      <c r="C91" s="325"/>
      <c r="D91" s="178" t="s">
        <v>333</v>
      </c>
      <c r="E91" s="104">
        <f t="shared" si="314"/>
        <v>10077.62753</v>
      </c>
      <c r="F91" s="104">
        <f t="shared" si="315"/>
        <v>7958.2175299999999</v>
      </c>
      <c r="G91" s="133">
        <f t="shared" si="291"/>
        <v>78.969157237745222</v>
      </c>
      <c r="H91" s="104">
        <f t="shared" si="316"/>
        <v>66.44</v>
      </c>
      <c r="I91" s="104">
        <f t="shared" si="313"/>
        <v>66.44</v>
      </c>
      <c r="J91" s="104">
        <f t="shared" si="293"/>
        <v>100</v>
      </c>
      <c r="K91" s="104">
        <f t="shared" si="313"/>
        <v>361.89000000000004</v>
      </c>
      <c r="L91" s="104">
        <f t="shared" si="313"/>
        <v>361.89000000000004</v>
      </c>
      <c r="M91" s="104">
        <f t="shared" si="294"/>
        <v>100</v>
      </c>
      <c r="N91" s="104">
        <f t="shared" si="313"/>
        <v>349.16</v>
      </c>
      <c r="O91" s="104">
        <f t="shared" si="313"/>
        <v>349.16</v>
      </c>
      <c r="P91" s="104">
        <f t="shared" si="295"/>
        <v>100</v>
      </c>
      <c r="Q91" s="104">
        <f t="shared" si="313"/>
        <v>289.31</v>
      </c>
      <c r="R91" s="104">
        <f t="shared" si="313"/>
        <v>289.31</v>
      </c>
      <c r="S91" s="104">
        <f t="shared" si="296"/>
        <v>100</v>
      </c>
      <c r="T91" s="104">
        <f t="shared" si="313"/>
        <v>341.29999999999995</v>
      </c>
      <c r="U91" s="104">
        <f t="shared" si="313"/>
        <v>341.29999999999995</v>
      </c>
      <c r="V91" s="104">
        <f t="shared" si="297"/>
        <v>100</v>
      </c>
      <c r="W91" s="104">
        <f t="shared" si="313"/>
        <v>403.70753000000002</v>
      </c>
      <c r="X91" s="104">
        <f t="shared" si="313"/>
        <v>403.70753000000002</v>
      </c>
      <c r="Y91" s="104">
        <f t="shared" si="298"/>
        <v>100</v>
      </c>
      <c r="Z91" s="104">
        <f t="shared" si="313"/>
        <v>1953</v>
      </c>
      <c r="AA91" s="104">
        <f t="shared" si="313"/>
        <v>1953</v>
      </c>
      <c r="AB91" s="104">
        <f t="shared" si="299"/>
        <v>100</v>
      </c>
      <c r="AC91" s="104">
        <f t="shared" si="313"/>
        <v>0</v>
      </c>
      <c r="AD91" s="104">
        <f t="shared" si="313"/>
        <v>0</v>
      </c>
      <c r="AE91" s="104">
        <f t="shared" si="313"/>
        <v>1380.73</v>
      </c>
      <c r="AF91" s="104">
        <f t="shared" si="313"/>
        <v>1380.73</v>
      </c>
      <c r="AG91" s="104">
        <f t="shared" si="300"/>
        <v>100</v>
      </c>
      <c r="AH91" s="104">
        <f t="shared" si="313"/>
        <v>0</v>
      </c>
      <c r="AI91" s="104">
        <f t="shared" si="313"/>
        <v>0</v>
      </c>
      <c r="AJ91" s="104">
        <f t="shared" si="313"/>
        <v>1268.5</v>
      </c>
      <c r="AK91" s="104">
        <f t="shared" si="313"/>
        <v>1268.5</v>
      </c>
      <c r="AL91" s="104">
        <f t="shared" si="301"/>
        <v>100</v>
      </c>
      <c r="AM91" s="104"/>
      <c r="AN91" s="104"/>
      <c r="AO91" s="104">
        <f t="shared" si="313"/>
        <v>758.26</v>
      </c>
      <c r="AP91" s="104">
        <f t="shared" si="313"/>
        <v>758.26</v>
      </c>
      <c r="AQ91" s="132">
        <f t="shared" si="302"/>
        <v>100</v>
      </c>
      <c r="AR91" s="104">
        <f t="shared" si="313"/>
        <v>0</v>
      </c>
      <c r="AS91" s="104">
        <f t="shared" si="313"/>
        <v>0</v>
      </c>
      <c r="AT91" s="104">
        <f t="shared" si="313"/>
        <v>785.92</v>
      </c>
      <c r="AU91" s="104">
        <f t="shared" si="313"/>
        <v>785.92</v>
      </c>
      <c r="AV91" s="104">
        <f t="shared" si="303"/>
        <v>100</v>
      </c>
      <c r="AW91" s="104">
        <f t="shared" si="313"/>
        <v>0</v>
      </c>
      <c r="AX91" s="104">
        <f t="shared" si="313"/>
        <v>0</v>
      </c>
      <c r="AY91" s="104">
        <f t="shared" si="313"/>
        <v>2119.41</v>
      </c>
      <c r="AZ91" s="104">
        <f t="shared" si="313"/>
        <v>0</v>
      </c>
      <c r="BA91" s="104">
        <f t="shared" si="313"/>
        <v>0</v>
      </c>
      <c r="BB91" s="303"/>
    </row>
    <row r="92" spans="1:54" s="137" customFormat="1">
      <c r="A92" s="324" t="s">
        <v>335</v>
      </c>
      <c r="B92" s="326"/>
      <c r="C92" s="326"/>
      <c r="D92" s="182" t="s">
        <v>41</v>
      </c>
      <c r="E92" s="105">
        <f>SUM(E93:E95)</f>
        <v>528857.95441000001</v>
      </c>
      <c r="F92" s="105">
        <f t="shared" ref="F92:AZ92" si="317">SUM(F93:F95)</f>
        <v>304218.19425000006</v>
      </c>
      <c r="G92" s="105">
        <f t="shared" si="291"/>
        <v>57.523611342745021</v>
      </c>
      <c r="H92" s="105">
        <f t="shared" si="317"/>
        <v>2857.02</v>
      </c>
      <c r="I92" s="105">
        <f t="shared" si="317"/>
        <v>2856.9900000000002</v>
      </c>
      <c r="J92" s="105">
        <f t="shared" si="293"/>
        <v>99.998949954848072</v>
      </c>
      <c r="K92" s="105">
        <f t="shared" si="317"/>
        <v>42905.051560000007</v>
      </c>
      <c r="L92" s="105">
        <f t="shared" si="317"/>
        <v>42905.091560000008</v>
      </c>
      <c r="M92" s="105">
        <f t="shared" si="294"/>
        <v>100.00009322911534</v>
      </c>
      <c r="N92" s="105">
        <f t="shared" si="317"/>
        <v>18962.04</v>
      </c>
      <c r="O92" s="105">
        <f t="shared" si="317"/>
        <v>18962.14</v>
      </c>
      <c r="P92" s="105">
        <f t="shared" si="295"/>
        <v>100.00052736941805</v>
      </c>
      <c r="Q92" s="105">
        <f t="shared" si="317"/>
        <v>19654.685999999998</v>
      </c>
      <c r="R92" s="105">
        <f t="shared" si="317"/>
        <v>19654.685999999998</v>
      </c>
      <c r="S92" s="105">
        <f t="shared" si="296"/>
        <v>100</v>
      </c>
      <c r="T92" s="105">
        <f t="shared" si="317"/>
        <v>36546.921000000002</v>
      </c>
      <c r="U92" s="105">
        <f t="shared" si="317"/>
        <v>36546.921000000002</v>
      </c>
      <c r="V92" s="105">
        <f t="shared" si="297"/>
        <v>100</v>
      </c>
      <c r="W92" s="105">
        <f t="shared" si="317"/>
        <v>24667.776529999999</v>
      </c>
      <c r="X92" s="105">
        <f t="shared" si="317"/>
        <v>24667.81653</v>
      </c>
      <c r="Y92" s="105">
        <f t="shared" si="298"/>
        <v>100.00016215486609</v>
      </c>
      <c r="Z92" s="105">
        <f t="shared" si="317"/>
        <v>11173.089379999999</v>
      </c>
      <c r="AA92" s="105">
        <f t="shared" si="317"/>
        <v>11173.089379999999</v>
      </c>
      <c r="AB92" s="105">
        <f t="shared" si="299"/>
        <v>100</v>
      </c>
      <c r="AC92" s="105">
        <f t="shared" si="317"/>
        <v>0</v>
      </c>
      <c r="AD92" s="105">
        <f t="shared" si="317"/>
        <v>0</v>
      </c>
      <c r="AE92" s="105">
        <f t="shared" si="317"/>
        <v>7111.9580000000005</v>
      </c>
      <c r="AF92" s="105">
        <f t="shared" si="317"/>
        <v>7111.9580000000005</v>
      </c>
      <c r="AG92" s="105">
        <f t="shared" si="300"/>
        <v>100</v>
      </c>
      <c r="AH92" s="105">
        <f t="shared" si="317"/>
        <v>0</v>
      </c>
      <c r="AI92" s="105">
        <f t="shared" si="317"/>
        <v>0</v>
      </c>
      <c r="AJ92" s="105">
        <f t="shared" si="317"/>
        <v>98754.133780000004</v>
      </c>
      <c r="AK92" s="105">
        <f t="shared" si="317"/>
        <v>98754.093779999996</v>
      </c>
      <c r="AL92" s="105">
        <f t="shared" si="301"/>
        <v>99.99995949536644</v>
      </c>
      <c r="AM92" s="105"/>
      <c r="AN92" s="105"/>
      <c r="AO92" s="105">
        <f t="shared" si="317"/>
        <v>27987.103000000006</v>
      </c>
      <c r="AP92" s="105">
        <f t="shared" si="317"/>
        <v>27987.083000000006</v>
      </c>
      <c r="AQ92" s="132">
        <f t="shared" si="302"/>
        <v>99.99992853851289</v>
      </c>
      <c r="AR92" s="105">
        <f t="shared" si="317"/>
        <v>0</v>
      </c>
      <c r="AS92" s="105">
        <f t="shared" si="317"/>
        <v>0</v>
      </c>
      <c r="AT92" s="105">
        <f t="shared" si="317"/>
        <v>13598.324999999999</v>
      </c>
      <c r="AU92" s="105">
        <f t="shared" si="317"/>
        <v>13598.324999999999</v>
      </c>
      <c r="AV92" s="105">
        <f t="shared" si="303"/>
        <v>100</v>
      </c>
      <c r="AW92" s="105">
        <f t="shared" si="317"/>
        <v>0</v>
      </c>
      <c r="AX92" s="105">
        <f t="shared" si="317"/>
        <v>0</v>
      </c>
      <c r="AY92" s="105">
        <f t="shared" si="317"/>
        <v>13064.23</v>
      </c>
      <c r="AZ92" s="105">
        <f t="shared" si="317"/>
        <v>0</v>
      </c>
      <c r="BA92" s="106"/>
      <c r="BB92" s="303"/>
    </row>
    <row r="93" spans="1:54" ht="47.25">
      <c r="A93" s="327"/>
      <c r="B93" s="326"/>
      <c r="C93" s="326"/>
      <c r="D93" s="153" t="s">
        <v>2</v>
      </c>
      <c r="E93" s="104">
        <f>E89+E73</f>
        <v>172490.3</v>
      </c>
      <c r="F93" s="104">
        <f>I93+L93+O93+R93+U93+X93+AA93+AF93+AK93+AP93+AU93+AZ93</f>
        <v>146906.28513000003</v>
      </c>
      <c r="G93" s="104">
        <f t="shared" si="291"/>
        <v>85.167852992313215</v>
      </c>
      <c r="H93" s="104">
        <f t="shared" ref="H93:BA93" si="318">H89+H73</f>
        <v>0</v>
      </c>
      <c r="I93" s="104">
        <f t="shared" si="318"/>
        <v>0</v>
      </c>
      <c r="J93" s="104"/>
      <c r="K93" s="104">
        <f t="shared" si="318"/>
        <v>1969.8</v>
      </c>
      <c r="L93" s="104">
        <f t="shared" si="318"/>
        <v>1969.8</v>
      </c>
      <c r="M93" s="104">
        <f t="shared" si="294"/>
        <v>100</v>
      </c>
      <c r="N93" s="104">
        <f t="shared" si="318"/>
        <v>11131.640000000001</v>
      </c>
      <c r="O93" s="104">
        <f t="shared" si="318"/>
        <v>11131.640000000001</v>
      </c>
      <c r="P93" s="104">
        <f t="shared" si="295"/>
        <v>100</v>
      </c>
      <c r="Q93" s="104">
        <f t="shared" si="318"/>
        <v>9431.06</v>
      </c>
      <c r="R93" s="104">
        <f t="shared" si="318"/>
        <v>9431.06</v>
      </c>
      <c r="S93" s="133">
        <f t="shared" si="296"/>
        <v>100</v>
      </c>
      <c r="T93" s="104">
        <f t="shared" si="318"/>
        <v>25931.38</v>
      </c>
      <c r="U93" s="104">
        <f t="shared" si="318"/>
        <v>25931.38</v>
      </c>
      <c r="V93" s="133">
        <f t="shared" si="297"/>
        <v>100</v>
      </c>
      <c r="W93" s="104">
        <f t="shared" si="318"/>
        <v>14816.388999999999</v>
      </c>
      <c r="X93" s="104">
        <f t="shared" si="318"/>
        <v>14816.388999999999</v>
      </c>
      <c r="Y93" s="104">
        <f t="shared" si="298"/>
        <v>100</v>
      </c>
      <c r="Z93" s="104">
        <f>AA93</f>
        <v>36.159130000000005</v>
      </c>
      <c r="AA93" s="104">
        <f t="shared" si="318"/>
        <v>36.159130000000005</v>
      </c>
      <c r="AB93" s="104">
        <f t="shared" si="299"/>
        <v>100</v>
      </c>
      <c r="AC93" s="104">
        <f t="shared" si="318"/>
        <v>0</v>
      </c>
      <c r="AD93" s="104">
        <f t="shared" si="318"/>
        <v>0</v>
      </c>
      <c r="AE93" s="104">
        <f t="shared" si="318"/>
        <v>86.539000000000001</v>
      </c>
      <c r="AF93" s="104">
        <f t="shared" si="318"/>
        <v>86.539000000000001</v>
      </c>
      <c r="AG93" s="104">
        <f t="shared" si="300"/>
        <v>100</v>
      </c>
      <c r="AH93" s="104">
        <f t="shared" si="318"/>
        <v>0</v>
      </c>
      <c r="AI93" s="104">
        <f t="shared" si="318"/>
        <v>0</v>
      </c>
      <c r="AJ93" s="104">
        <f t="shared" si="318"/>
        <v>73407.904999999999</v>
      </c>
      <c r="AK93" s="104">
        <f t="shared" si="318"/>
        <v>73407.904999999999</v>
      </c>
      <c r="AL93" s="104">
        <f t="shared" si="301"/>
        <v>100</v>
      </c>
      <c r="AM93" s="104"/>
      <c r="AN93" s="104"/>
      <c r="AO93" s="104">
        <f t="shared" si="318"/>
        <v>5922.843000000008</v>
      </c>
      <c r="AP93" s="104">
        <f t="shared" si="318"/>
        <v>5922.843000000008</v>
      </c>
      <c r="AQ93" s="132">
        <f t="shared" si="302"/>
        <v>100</v>
      </c>
      <c r="AR93" s="104">
        <f t="shared" si="318"/>
        <v>0</v>
      </c>
      <c r="AS93" s="104">
        <f t="shared" si="318"/>
        <v>0</v>
      </c>
      <c r="AT93" s="104">
        <f t="shared" si="318"/>
        <v>4172.57</v>
      </c>
      <c r="AU93" s="104">
        <f t="shared" si="318"/>
        <v>4172.57</v>
      </c>
      <c r="AV93" s="104">
        <f t="shared" si="303"/>
        <v>100</v>
      </c>
      <c r="AW93" s="104">
        <f t="shared" si="318"/>
        <v>0</v>
      </c>
      <c r="AX93" s="104">
        <f t="shared" si="318"/>
        <v>0</v>
      </c>
      <c r="AY93" s="104">
        <f t="shared" si="318"/>
        <v>5.42</v>
      </c>
      <c r="AZ93" s="104">
        <f t="shared" si="318"/>
        <v>0</v>
      </c>
      <c r="BA93" s="104">
        <f t="shared" si="318"/>
        <v>0</v>
      </c>
      <c r="BB93" s="303"/>
    </row>
    <row r="94" spans="1:54">
      <c r="A94" s="327"/>
      <c r="B94" s="326"/>
      <c r="C94" s="326"/>
      <c r="D94" s="153" t="s">
        <v>293</v>
      </c>
      <c r="E94" s="104">
        <f>E90+E74</f>
        <v>346290.02688000002</v>
      </c>
      <c r="F94" s="104">
        <f t="shared" ref="F94:F95" si="319">I94+L94+O94+R94+U94+X94+AA94+AF94+AK94+AP94+AU94+AZ94</f>
        <v>149353.69159</v>
      </c>
      <c r="G94" s="104">
        <f t="shared" si="291"/>
        <v>43.129654335022352</v>
      </c>
      <c r="H94" s="104">
        <f t="shared" ref="H94:BA94" si="320">H90+H74</f>
        <v>2790.58</v>
      </c>
      <c r="I94" s="104">
        <f t="shared" si="320"/>
        <v>2790.55</v>
      </c>
      <c r="J94" s="104">
        <f t="shared" si="293"/>
        <v>99.998924954668936</v>
      </c>
      <c r="K94" s="104">
        <f t="shared" si="320"/>
        <v>40573.361560000005</v>
      </c>
      <c r="L94" s="104">
        <f t="shared" si="320"/>
        <v>40573.401560000006</v>
      </c>
      <c r="M94" s="104">
        <f t="shared" si="294"/>
        <v>100.00009858685222</v>
      </c>
      <c r="N94" s="104">
        <f t="shared" si="320"/>
        <v>7481.2399999999989</v>
      </c>
      <c r="O94" s="104">
        <f t="shared" si="320"/>
        <v>7481.3399999999992</v>
      </c>
      <c r="P94" s="104">
        <f t="shared" si="295"/>
        <v>100.0013366768076</v>
      </c>
      <c r="Q94" s="104">
        <f t="shared" si="320"/>
        <v>9934.3159999999989</v>
      </c>
      <c r="R94" s="104">
        <f t="shared" si="320"/>
        <v>9934.3159999999989</v>
      </c>
      <c r="S94" s="133">
        <f t="shared" si="296"/>
        <v>100</v>
      </c>
      <c r="T94" s="104">
        <f t="shared" si="320"/>
        <v>10274.241</v>
      </c>
      <c r="U94" s="104">
        <f t="shared" si="320"/>
        <v>10274.241</v>
      </c>
      <c r="V94" s="133">
        <f t="shared" si="297"/>
        <v>100</v>
      </c>
      <c r="W94" s="104">
        <f>W90+W74</f>
        <v>9447.68</v>
      </c>
      <c r="X94" s="104">
        <f>X90+X74</f>
        <v>9447.7200000000012</v>
      </c>
      <c r="Y94" s="104">
        <f t="shared" si="298"/>
        <v>100.00042338436528</v>
      </c>
      <c r="Z94" s="104">
        <f>AA94</f>
        <v>9183.9302499999994</v>
      </c>
      <c r="AA94" s="104">
        <f t="shared" si="320"/>
        <v>9183.9302499999994</v>
      </c>
      <c r="AB94" s="104">
        <f t="shared" si="299"/>
        <v>100</v>
      </c>
      <c r="AC94" s="104">
        <f t="shared" si="320"/>
        <v>0</v>
      </c>
      <c r="AD94" s="104">
        <f t="shared" si="320"/>
        <v>0</v>
      </c>
      <c r="AE94" s="104">
        <f t="shared" si="320"/>
        <v>5644.6890000000003</v>
      </c>
      <c r="AF94" s="104">
        <f t="shared" si="320"/>
        <v>5644.6890000000003</v>
      </c>
      <c r="AG94" s="104">
        <f t="shared" si="300"/>
        <v>100</v>
      </c>
      <c r="AH94" s="104">
        <f t="shared" si="320"/>
        <v>0</v>
      </c>
      <c r="AI94" s="104">
        <f t="shared" si="320"/>
        <v>0</v>
      </c>
      <c r="AJ94" s="104">
        <f t="shared" si="320"/>
        <v>24077.728780000001</v>
      </c>
      <c r="AK94" s="104">
        <f t="shared" si="320"/>
        <v>24077.68878</v>
      </c>
      <c r="AL94" s="104">
        <f t="shared" si="301"/>
        <v>99.99983387137398</v>
      </c>
      <c r="AM94" s="104"/>
      <c r="AN94" s="104"/>
      <c r="AO94" s="104">
        <f>AO90+AO74</f>
        <v>21306</v>
      </c>
      <c r="AP94" s="104">
        <f>AP90+AP74</f>
        <v>21305.98</v>
      </c>
      <c r="AQ94" s="132">
        <f t="shared" si="302"/>
        <v>99.999906129728714</v>
      </c>
      <c r="AR94" s="104">
        <f t="shared" si="320"/>
        <v>0</v>
      </c>
      <c r="AS94" s="104">
        <f t="shared" si="320"/>
        <v>0</v>
      </c>
      <c r="AT94" s="104">
        <f>AT90+AT74</f>
        <v>8639.8349999999991</v>
      </c>
      <c r="AU94" s="104">
        <f t="shared" si="320"/>
        <v>8639.8349999999991</v>
      </c>
      <c r="AV94" s="104">
        <f t="shared" si="303"/>
        <v>100</v>
      </c>
      <c r="AW94" s="104">
        <f t="shared" si="320"/>
        <v>0</v>
      </c>
      <c r="AX94" s="104">
        <f t="shared" si="320"/>
        <v>0</v>
      </c>
      <c r="AY94" s="104">
        <f t="shared" si="320"/>
        <v>10939.4</v>
      </c>
      <c r="AZ94" s="104">
        <f t="shared" si="320"/>
        <v>0</v>
      </c>
      <c r="BA94" s="104">
        <f t="shared" si="320"/>
        <v>0</v>
      </c>
      <c r="BB94" s="303"/>
    </row>
    <row r="95" spans="1:54" ht="47.25">
      <c r="A95" s="327"/>
      <c r="B95" s="326"/>
      <c r="C95" s="326"/>
      <c r="D95" s="178" t="s">
        <v>333</v>
      </c>
      <c r="E95" s="104">
        <f>E12</f>
        <v>10077.62753</v>
      </c>
      <c r="F95" s="104">
        <f t="shared" si="319"/>
        <v>7958.2175299999999</v>
      </c>
      <c r="G95" s="104">
        <f t="shared" si="291"/>
        <v>78.969157237745222</v>
      </c>
      <c r="H95" s="104">
        <f>H91+H75</f>
        <v>66.44</v>
      </c>
      <c r="I95" s="104">
        <f>I91+I75</f>
        <v>66.44</v>
      </c>
      <c r="J95" s="104">
        <f t="shared" si="293"/>
        <v>100</v>
      </c>
      <c r="K95" s="104">
        <f>K91+K75</f>
        <v>361.89000000000004</v>
      </c>
      <c r="L95" s="104">
        <f>L91+L75</f>
        <v>361.89000000000004</v>
      </c>
      <c r="M95" s="104">
        <f t="shared" si="294"/>
        <v>100</v>
      </c>
      <c r="N95" s="104">
        <f>N91+N75</f>
        <v>349.16</v>
      </c>
      <c r="O95" s="104">
        <f>O91+O75</f>
        <v>349.16</v>
      </c>
      <c r="P95" s="104">
        <f t="shared" si="295"/>
        <v>100</v>
      </c>
      <c r="Q95" s="104">
        <f>Q91+Q75</f>
        <v>289.31</v>
      </c>
      <c r="R95" s="104">
        <f>R91+R75</f>
        <v>289.31</v>
      </c>
      <c r="S95" s="133">
        <f t="shared" si="296"/>
        <v>100</v>
      </c>
      <c r="T95" s="104">
        <f>T91+T75</f>
        <v>341.29999999999995</v>
      </c>
      <c r="U95" s="104">
        <f>U91+U75</f>
        <v>341.29999999999995</v>
      </c>
      <c r="V95" s="133">
        <f t="shared" si="297"/>
        <v>100</v>
      </c>
      <c r="W95" s="104">
        <f>W91+W75</f>
        <v>403.70753000000002</v>
      </c>
      <c r="X95" s="104">
        <f>X91+X75</f>
        <v>403.70753000000002</v>
      </c>
      <c r="Y95" s="104">
        <f t="shared" si="298"/>
        <v>100</v>
      </c>
      <c r="Z95" s="104">
        <f>AA95</f>
        <v>1953</v>
      </c>
      <c r="AA95" s="104">
        <f>AA91+AA75</f>
        <v>1953</v>
      </c>
      <c r="AB95" s="104">
        <f t="shared" si="299"/>
        <v>100</v>
      </c>
      <c r="AC95" s="104">
        <f>AC91+AC75</f>
        <v>0</v>
      </c>
      <c r="AD95" s="104">
        <f>AD91+AD75</f>
        <v>0</v>
      </c>
      <c r="AE95" s="104">
        <f>AE91+AE75</f>
        <v>1380.73</v>
      </c>
      <c r="AF95" s="104">
        <f>AF91+AF75</f>
        <v>1380.73</v>
      </c>
      <c r="AG95" s="104">
        <f t="shared" si="300"/>
        <v>100</v>
      </c>
      <c r="AH95" s="104">
        <f t="shared" ref="AH95:AZ95" si="321">AH91+AH75</f>
        <v>0</v>
      </c>
      <c r="AI95" s="104">
        <f t="shared" si="321"/>
        <v>0</v>
      </c>
      <c r="AJ95" s="104">
        <f t="shared" si="321"/>
        <v>1268.5</v>
      </c>
      <c r="AK95" s="104">
        <f t="shared" si="321"/>
        <v>1268.5</v>
      </c>
      <c r="AL95" s="104">
        <f t="shared" si="301"/>
        <v>100</v>
      </c>
      <c r="AM95" s="104"/>
      <c r="AN95" s="104"/>
      <c r="AO95" s="104">
        <f t="shared" si="321"/>
        <v>758.26</v>
      </c>
      <c r="AP95" s="104">
        <f t="shared" si="321"/>
        <v>758.26</v>
      </c>
      <c r="AQ95" s="132">
        <f t="shared" si="302"/>
        <v>100</v>
      </c>
      <c r="AR95" s="104">
        <f t="shared" si="321"/>
        <v>0</v>
      </c>
      <c r="AS95" s="104">
        <f t="shared" si="321"/>
        <v>0</v>
      </c>
      <c r="AT95" s="104">
        <f>AT91+AT75</f>
        <v>785.92</v>
      </c>
      <c r="AU95" s="104">
        <f t="shared" si="321"/>
        <v>785.92</v>
      </c>
      <c r="AV95" s="104">
        <f t="shared" si="303"/>
        <v>100</v>
      </c>
      <c r="AW95" s="104">
        <f t="shared" si="321"/>
        <v>0</v>
      </c>
      <c r="AX95" s="104">
        <f t="shared" si="321"/>
        <v>0</v>
      </c>
      <c r="AY95" s="104">
        <f t="shared" si="321"/>
        <v>2119.41</v>
      </c>
      <c r="AZ95" s="104">
        <f t="shared" si="321"/>
        <v>0</v>
      </c>
      <c r="BA95" s="107"/>
      <c r="BB95" s="303"/>
    </row>
    <row r="96" spans="1:54" hidden="1">
      <c r="A96" s="302" t="s">
        <v>287</v>
      </c>
      <c r="B96" s="304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104"/>
      <c r="BA96" s="107"/>
      <c r="BB96" s="231"/>
    </row>
    <row r="97" spans="1:54" hidden="1">
      <c r="A97" s="318"/>
      <c r="B97" s="291" t="s">
        <v>260</v>
      </c>
      <c r="C97" s="291"/>
      <c r="D97" s="155" t="s">
        <v>41</v>
      </c>
      <c r="E97" s="104"/>
      <c r="F97" s="104"/>
      <c r="G97" s="107"/>
      <c r="H97" s="104"/>
      <c r="I97" s="104"/>
      <c r="J97" s="107"/>
      <c r="K97" s="104"/>
      <c r="L97" s="104"/>
      <c r="M97" s="107"/>
      <c r="N97" s="104"/>
      <c r="O97" s="104"/>
      <c r="P97" s="107"/>
      <c r="Q97" s="104"/>
      <c r="R97" s="104"/>
      <c r="S97" s="107"/>
      <c r="T97" s="104"/>
      <c r="U97" s="104"/>
      <c r="V97" s="107"/>
      <c r="W97" s="104"/>
      <c r="X97" s="104"/>
      <c r="Y97" s="107"/>
      <c r="Z97" s="104"/>
      <c r="AA97" s="104"/>
      <c r="AB97" s="107"/>
      <c r="AC97" s="107"/>
      <c r="AD97" s="107"/>
      <c r="AE97" s="104"/>
      <c r="AF97" s="104"/>
      <c r="AG97" s="107"/>
      <c r="AH97" s="107"/>
      <c r="AI97" s="107"/>
      <c r="AJ97" s="104"/>
      <c r="AK97" s="104"/>
      <c r="AL97" s="107"/>
      <c r="AM97" s="107"/>
      <c r="AN97" s="107"/>
      <c r="AO97" s="104"/>
      <c r="AP97" s="104"/>
      <c r="AQ97" s="107"/>
      <c r="AR97" s="107"/>
      <c r="AS97" s="107"/>
      <c r="AT97" s="104"/>
      <c r="AU97" s="104"/>
      <c r="AV97" s="107"/>
      <c r="AW97" s="107"/>
      <c r="AX97" s="107"/>
      <c r="AY97" s="104"/>
      <c r="AZ97" s="104"/>
      <c r="BA97" s="107"/>
      <c r="BB97" s="292"/>
    </row>
    <row r="98" spans="1:54" ht="31.5" hidden="1">
      <c r="A98" s="318"/>
      <c r="B98" s="291"/>
      <c r="C98" s="291"/>
      <c r="D98" s="155" t="s">
        <v>37</v>
      </c>
      <c r="E98" s="104"/>
      <c r="F98" s="104"/>
      <c r="G98" s="107"/>
      <c r="H98" s="104"/>
      <c r="I98" s="104"/>
      <c r="J98" s="107"/>
      <c r="K98" s="104"/>
      <c r="L98" s="104"/>
      <c r="M98" s="107"/>
      <c r="N98" s="104"/>
      <c r="O98" s="104"/>
      <c r="P98" s="107"/>
      <c r="Q98" s="104"/>
      <c r="R98" s="104"/>
      <c r="S98" s="107"/>
      <c r="T98" s="104"/>
      <c r="U98" s="104"/>
      <c r="V98" s="107"/>
      <c r="W98" s="104"/>
      <c r="X98" s="104"/>
      <c r="Y98" s="107"/>
      <c r="Z98" s="104"/>
      <c r="AA98" s="104"/>
      <c r="AB98" s="107"/>
      <c r="AC98" s="107"/>
      <c r="AD98" s="107"/>
      <c r="AE98" s="104"/>
      <c r="AF98" s="104"/>
      <c r="AG98" s="107"/>
      <c r="AH98" s="107"/>
      <c r="AI98" s="107"/>
      <c r="AJ98" s="104"/>
      <c r="AK98" s="104"/>
      <c r="AL98" s="107"/>
      <c r="AM98" s="107"/>
      <c r="AN98" s="107"/>
      <c r="AO98" s="104"/>
      <c r="AP98" s="104"/>
      <c r="AQ98" s="107"/>
      <c r="AR98" s="107"/>
      <c r="AS98" s="107"/>
      <c r="AT98" s="104"/>
      <c r="AU98" s="104"/>
      <c r="AV98" s="107"/>
      <c r="AW98" s="107"/>
      <c r="AX98" s="107"/>
      <c r="AY98" s="104"/>
      <c r="AZ98" s="104"/>
      <c r="BA98" s="107"/>
      <c r="BB98" s="292"/>
    </row>
    <row r="99" spans="1:54" ht="47.25" hidden="1">
      <c r="A99" s="318"/>
      <c r="B99" s="291"/>
      <c r="C99" s="291"/>
      <c r="D99" s="152" t="s">
        <v>2</v>
      </c>
      <c r="E99" s="104"/>
      <c r="F99" s="104"/>
      <c r="G99" s="107"/>
      <c r="H99" s="104"/>
      <c r="I99" s="104"/>
      <c r="J99" s="107"/>
      <c r="K99" s="104"/>
      <c r="L99" s="104"/>
      <c r="M99" s="107"/>
      <c r="N99" s="104"/>
      <c r="O99" s="104"/>
      <c r="P99" s="107"/>
      <c r="Q99" s="104"/>
      <c r="R99" s="104"/>
      <c r="S99" s="107"/>
      <c r="T99" s="104"/>
      <c r="U99" s="104"/>
      <c r="V99" s="107"/>
      <c r="W99" s="104"/>
      <c r="X99" s="104"/>
      <c r="Y99" s="107"/>
      <c r="Z99" s="104"/>
      <c r="AA99" s="104"/>
      <c r="AB99" s="107"/>
      <c r="AC99" s="107"/>
      <c r="AD99" s="107"/>
      <c r="AE99" s="104"/>
      <c r="AF99" s="104"/>
      <c r="AG99" s="107"/>
      <c r="AH99" s="107"/>
      <c r="AI99" s="107"/>
      <c r="AJ99" s="104"/>
      <c r="AK99" s="104"/>
      <c r="AL99" s="107"/>
      <c r="AM99" s="107"/>
      <c r="AN99" s="107"/>
      <c r="AO99" s="104"/>
      <c r="AP99" s="104"/>
      <c r="AQ99" s="107"/>
      <c r="AR99" s="107"/>
      <c r="AS99" s="107"/>
      <c r="AT99" s="104"/>
      <c r="AU99" s="104"/>
      <c r="AV99" s="107"/>
      <c r="AW99" s="107"/>
      <c r="AX99" s="107"/>
      <c r="AY99" s="104"/>
      <c r="AZ99" s="104"/>
      <c r="BA99" s="107"/>
      <c r="BB99" s="292"/>
    </row>
    <row r="100" spans="1:54" hidden="1">
      <c r="A100" s="318"/>
      <c r="B100" s="291"/>
      <c r="C100" s="291"/>
      <c r="D100" s="148" t="s">
        <v>293</v>
      </c>
      <c r="E100" s="104"/>
      <c r="F100" s="104"/>
      <c r="G100" s="107"/>
      <c r="H100" s="104"/>
      <c r="I100" s="104"/>
      <c r="J100" s="107"/>
      <c r="K100" s="104"/>
      <c r="L100" s="104"/>
      <c r="M100" s="107"/>
      <c r="N100" s="104"/>
      <c r="O100" s="104"/>
      <c r="P100" s="107"/>
      <c r="Q100" s="104"/>
      <c r="R100" s="104"/>
      <c r="S100" s="107"/>
      <c r="T100" s="104"/>
      <c r="U100" s="104"/>
      <c r="V100" s="107"/>
      <c r="W100" s="104"/>
      <c r="X100" s="104"/>
      <c r="Y100" s="107"/>
      <c r="Z100" s="104"/>
      <c r="AA100" s="104"/>
      <c r="AB100" s="107"/>
      <c r="AC100" s="107"/>
      <c r="AD100" s="107"/>
      <c r="AE100" s="104"/>
      <c r="AF100" s="104"/>
      <c r="AG100" s="107"/>
      <c r="AH100" s="107"/>
      <c r="AI100" s="107"/>
      <c r="AJ100" s="104"/>
      <c r="AK100" s="104"/>
      <c r="AL100" s="107"/>
      <c r="AM100" s="107"/>
      <c r="AN100" s="107"/>
      <c r="AO100" s="104"/>
      <c r="AP100" s="104"/>
      <c r="AQ100" s="107"/>
      <c r="AR100" s="107"/>
      <c r="AS100" s="107"/>
      <c r="AT100" s="104"/>
      <c r="AU100" s="104"/>
      <c r="AV100" s="107"/>
      <c r="AW100" s="107"/>
      <c r="AX100" s="107"/>
      <c r="AY100" s="104"/>
      <c r="AZ100" s="104"/>
      <c r="BA100" s="107"/>
      <c r="BB100" s="292"/>
    </row>
    <row r="101" spans="1:54" ht="78.75" hidden="1">
      <c r="A101" s="318"/>
      <c r="B101" s="291"/>
      <c r="C101" s="291"/>
      <c r="D101" s="148" t="s">
        <v>301</v>
      </c>
      <c r="E101" s="104"/>
      <c r="F101" s="104"/>
      <c r="G101" s="107"/>
      <c r="H101" s="104"/>
      <c r="I101" s="104"/>
      <c r="J101" s="107"/>
      <c r="K101" s="104"/>
      <c r="L101" s="104"/>
      <c r="M101" s="107"/>
      <c r="N101" s="104"/>
      <c r="O101" s="104"/>
      <c r="P101" s="107"/>
      <c r="Q101" s="104"/>
      <c r="R101" s="104"/>
      <c r="S101" s="107"/>
      <c r="T101" s="104"/>
      <c r="U101" s="104"/>
      <c r="V101" s="107"/>
      <c r="W101" s="104"/>
      <c r="X101" s="104"/>
      <c r="Y101" s="107"/>
      <c r="Z101" s="104"/>
      <c r="AA101" s="104"/>
      <c r="AB101" s="107"/>
      <c r="AC101" s="107"/>
      <c r="AD101" s="107"/>
      <c r="AE101" s="104"/>
      <c r="AF101" s="104"/>
      <c r="AG101" s="107"/>
      <c r="AH101" s="107"/>
      <c r="AI101" s="107"/>
      <c r="AJ101" s="104"/>
      <c r="AK101" s="104"/>
      <c r="AL101" s="107"/>
      <c r="AM101" s="107"/>
      <c r="AN101" s="107"/>
      <c r="AO101" s="104"/>
      <c r="AP101" s="104"/>
      <c r="AQ101" s="107"/>
      <c r="AR101" s="107"/>
      <c r="AS101" s="107"/>
      <c r="AT101" s="104"/>
      <c r="AU101" s="104"/>
      <c r="AV101" s="107"/>
      <c r="AW101" s="107"/>
      <c r="AX101" s="107"/>
      <c r="AY101" s="104"/>
      <c r="AZ101" s="104"/>
      <c r="BA101" s="107"/>
      <c r="BB101" s="292"/>
    </row>
    <row r="102" spans="1:54" ht="31.5" hidden="1">
      <c r="A102" s="318"/>
      <c r="B102" s="291"/>
      <c r="C102" s="291"/>
      <c r="D102" s="148" t="s">
        <v>294</v>
      </c>
      <c r="E102" s="104"/>
      <c r="F102" s="104"/>
      <c r="G102" s="107"/>
      <c r="H102" s="104"/>
      <c r="I102" s="104"/>
      <c r="J102" s="107"/>
      <c r="K102" s="104"/>
      <c r="L102" s="104"/>
      <c r="M102" s="107"/>
      <c r="N102" s="104"/>
      <c r="O102" s="104"/>
      <c r="P102" s="107"/>
      <c r="Q102" s="104"/>
      <c r="R102" s="104"/>
      <c r="S102" s="107"/>
      <c r="T102" s="104"/>
      <c r="U102" s="104"/>
      <c r="V102" s="107"/>
      <c r="W102" s="104"/>
      <c r="X102" s="104"/>
      <c r="Y102" s="107"/>
      <c r="Z102" s="104"/>
      <c r="AA102" s="104"/>
      <c r="AB102" s="107"/>
      <c r="AC102" s="107"/>
      <c r="AD102" s="107"/>
      <c r="AE102" s="104"/>
      <c r="AF102" s="104"/>
      <c r="AG102" s="107"/>
      <c r="AH102" s="107"/>
      <c r="AI102" s="107"/>
      <c r="AJ102" s="104"/>
      <c r="AK102" s="104"/>
      <c r="AL102" s="107"/>
      <c r="AM102" s="107"/>
      <c r="AN102" s="107"/>
      <c r="AO102" s="104"/>
      <c r="AP102" s="104"/>
      <c r="AQ102" s="107"/>
      <c r="AR102" s="107"/>
      <c r="AS102" s="107"/>
      <c r="AT102" s="104"/>
      <c r="AU102" s="104"/>
      <c r="AV102" s="107"/>
      <c r="AW102" s="107"/>
      <c r="AX102" s="107"/>
      <c r="AY102" s="104"/>
      <c r="AZ102" s="104"/>
      <c r="BA102" s="107"/>
      <c r="BB102" s="292"/>
    </row>
    <row r="103" spans="1:54" ht="31.5" hidden="1">
      <c r="A103" s="318"/>
      <c r="B103" s="291"/>
      <c r="C103" s="291"/>
      <c r="D103" s="150" t="s">
        <v>43</v>
      </c>
      <c r="E103" s="104"/>
      <c r="F103" s="104"/>
      <c r="G103" s="107"/>
      <c r="H103" s="104"/>
      <c r="I103" s="104"/>
      <c r="J103" s="107"/>
      <c r="K103" s="104"/>
      <c r="L103" s="104"/>
      <c r="M103" s="107"/>
      <c r="N103" s="104"/>
      <c r="O103" s="104"/>
      <c r="P103" s="107"/>
      <c r="Q103" s="104"/>
      <c r="R103" s="104"/>
      <c r="S103" s="107"/>
      <c r="T103" s="104"/>
      <c r="U103" s="104"/>
      <c r="V103" s="107"/>
      <c r="W103" s="104"/>
      <c r="X103" s="104"/>
      <c r="Y103" s="107"/>
      <c r="Z103" s="104"/>
      <c r="AA103" s="104"/>
      <c r="AB103" s="107"/>
      <c r="AC103" s="107"/>
      <c r="AD103" s="107"/>
      <c r="AE103" s="104"/>
      <c r="AF103" s="104"/>
      <c r="AG103" s="107"/>
      <c r="AH103" s="107"/>
      <c r="AI103" s="107"/>
      <c r="AJ103" s="104"/>
      <c r="AK103" s="104"/>
      <c r="AL103" s="107"/>
      <c r="AM103" s="107"/>
      <c r="AN103" s="107"/>
      <c r="AO103" s="104"/>
      <c r="AP103" s="104"/>
      <c r="AQ103" s="107"/>
      <c r="AR103" s="107"/>
      <c r="AS103" s="107"/>
      <c r="AT103" s="104"/>
      <c r="AU103" s="104"/>
      <c r="AV103" s="107"/>
      <c r="AW103" s="107"/>
      <c r="AX103" s="107"/>
      <c r="AY103" s="104"/>
      <c r="AZ103" s="104"/>
      <c r="BA103" s="107"/>
      <c r="BB103" s="292"/>
    </row>
    <row r="104" spans="1:54" hidden="1">
      <c r="A104" s="299" t="s">
        <v>280</v>
      </c>
      <c r="B104" s="308"/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9"/>
    </row>
    <row r="105" spans="1:54" hidden="1">
      <c r="A105" s="299" t="s">
        <v>281</v>
      </c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9"/>
    </row>
    <row r="106" spans="1:54" hidden="1">
      <c r="A106" s="332" t="s">
        <v>279</v>
      </c>
      <c r="B106" s="300"/>
      <c r="C106" s="300"/>
      <c r="D106" s="300"/>
      <c r="E106" s="300"/>
      <c r="F106" s="300"/>
      <c r="G106" s="300"/>
      <c r="H106" s="300"/>
      <c r="I106" s="300"/>
      <c r="J106" s="300"/>
      <c r="K106" s="300"/>
      <c r="L106" s="300"/>
      <c r="M106" s="300"/>
      <c r="N106" s="300"/>
      <c r="O106" s="300"/>
      <c r="P106" s="300"/>
      <c r="Q106" s="300"/>
      <c r="R106" s="300"/>
      <c r="S106" s="300"/>
      <c r="T106" s="300"/>
      <c r="U106" s="300"/>
      <c r="V106" s="300"/>
      <c r="W106" s="300"/>
      <c r="X106" s="300"/>
      <c r="Y106" s="300"/>
      <c r="Z106" s="300"/>
      <c r="AA106" s="300"/>
      <c r="AB106" s="300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300"/>
      <c r="AV106" s="300"/>
      <c r="AW106" s="300"/>
      <c r="AX106" s="300"/>
      <c r="AY106" s="300"/>
      <c r="AZ106" s="300"/>
      <c r="BA106" s="300"/>
      <c r="BB106" s="301"/>
    </row>
    <row r="107" spans="1:54" hidden="1">
      <c r="A107" s="302" t="s">
        <v>263</v>
      </c>
      <c r="B107" s="291" t="s">
        <v>283</v>
      </c>
      <c r="C107" s="291"/>
      <c r="D107" s="155" t="s">
        <v>41</v>
      </c>
      <c r="E107" s="104"/>
      <c r="F107" s="104"/>
      <c r="G107" s="107"/>
      <c r="H107" s="104"/>
      <c r="I107" s="104"/>
      <c r="J107" s="107"/>
      <c r="K107" s="104"/>
      <c r="L107" s="104"/>
      <c r="M107" s="107"/>
      <c r="N107" s="104"/>
      <c r="O107" s="104"/>
      <c r="P107" s="107"/>
      <c r="Q107" s="104"/>
      <c r="R107" s="104"/>
      <c r="S107" s="107"/>
      <c r="T107" s="104"/>
      <c r="U107" s="104"/>
      <c r="V107" s="107"/>
      <c r="W107" s="104"/>
      <c r="X107" s="104"/>
      <c r="Y107" s="107"/>
      <c r="Z107" s="104"/>
      <c r="AA107" s="104"/>
      <c r="AB107" s="107"/>
      <c r="AC107" s="107"/>
      <c r="AD107" s="107"/>
      <c r="AE107" s="104"/>
      <c r="AF107" s="104"/>
      <c r="AG107" s="107"/>
      <c r="AH107" s="107"/>
      <c r="AI107" s="107"/>
      <c r="AJ107" s="104"/>
      <c r="AK107" s="104"/>
      <c r="AL107" s="107"/>
      <c r="AM107" s="107"/>
      <c r="AN107" s="107"/>
      <c r="AO107" s="104"/>
      <c r="AP107" s="104"/>
      <c r="AQ107" s="107"/>
      <c r="AR107" s="107"/>
      <c r="AS107" s="107"/>
      <c r="AT107" s="104"/>
      <c r="AU107" s="104"/>
      <c r="AV107" s="107"/>
      <c r="AW107" s="107"/>
      <c r="AX107" s="107"/>
      <c r="AY107" s="107"/>
      <c r="AZ107" s="107"/>
      <c r="BA107" s="107"/>
      <c r="BB107" s="303"/>
    </row>
    <row r="108" spans="1:54" ht="31.5" hidden="1">
      <c r="A108" s="302"/>
      <c r="B108" s="291"/>
      <c r="C108" s="291"/>
      <c r="D108" s="155" t="s">
        <v>37</v>
      </c>
      <c r="E108" s="104"/>
      <c r="F108" s="104"/>
      <c r="G108" s="107"/>
      <c r="H108" s="104"/>
      <c r="I108" s="104"/>
      <c r="J108" s="107"/>
      <c r="K108" s="104"/>
      <c r="L108" s="104"/>
      <c r="M108" s="107"/>
      <c r="N108" s="104"/>
      <c r="O108" s="104"/>
      <c r="P108" s="107"/>
      <c r="Q108" s="104"/>
      <c r="R108" s="104"/>
      <c r="S108" s="107"/>
      <c r="T108" s="104"/>
      <c r="U108" s="104"/>
      <c r="V108" s="107"/>
      <c r="W108" s="104"/>
      <c r="X108" s="104"/>
      <c r="Y108" s="107"/>
      <c r="Z108" s="104"/>
      <c r="AA108" s="104"/>
      <c r="AB108" s="107"/>
      <c r="AC108" s="107"/>
      <c r="AD108" s="107"/>
      <c r="AE108" s="104"/>
      <c r="AF108" s="104"/>
      <c r="AG108" s="107"/>
      <c r="AH108" s="107"/>
      <c r="AI108" s="107"/>
      <c r="AJ108" s="104"/>
      <c r="AK108" s="104"/>
      <c r="AL108" s="107"/>
      <c r="AM108" s="107"/>
      <c r="AN108" s="107"/>
      <c r="AO108" s="104"/>
      <c r="AP108" s="104"/>
      <c r="AQ108" s="107"/>
      <c r="AR108" s="107"/>
      <c r="AS108" s="107"/>
      <c r="AT108" s="104"/>
      <c r="AU108" s="104"/>
      <c r="AV108" s="107"/>
      <c r="AW108" s="107"/>
      <c r="AX108" s="107"/>
      <c r="AY108" s="107"/>
      <c r="AZ108" s="107"/>
      <c r="BA108" s="107"/>
      <c r="BB108" s="303"/>
    </row>
    <row r="109" spans="1:54" ht="47.25" hidden="1">
      <c r="A109" s="302"/>
      <c r="B109" s="291"/>
      <c r="C109" s="291"/>
      <c r="D109" s="152" t="s">
        <v>2</v>
      </c>
      <c r="E109" s="104"/>
      <c r="F109" s="104"/>
      <c r="G109" s="107"/>
      <c r="H109" s="104"/>
      <c r="I109" s="104"/>
      <c r="J109" s="107"/>
      <c r="K109" s="104"/>
      <c r="L109" s="104"/>
      <c r="M109" s="107"/>
      <c r="N109" s="104"/>
      <c r="O109" s="104"/>
      <c r="P109" s="107"/>
      <c r="Q109" s="104"/>
      <c r="R109" s="104"/>
      <c r="S109" s="107"/>
      <c r="T109" s="104"/>
      <c r="U109" s="104"/>
      <c r="V109" s="107"/>
      <c r="W109" s="104"/>
      <c r="X109" s="104"/>
      <c r="Y109" s="107"/>
      <c r="Z109" s="104"/>
      <c r="AA109" s="104"/>
      <c r="AB109" s="107"/>
      <c r="AC109" s="107"/>
      <c r="AD109" s="107"/>
      <c r="AE109" s="104"/>
      <c r="AF109" s="104"/>
      <c r="AG109" s="107"/>
      <c r="AH109" s="107"/>
      <c r="AI109" s="107"/>
      <c r="AJ109" s="104"/>
      <c r="AK109" s="104"/>
      <c r="AL109" s="107"/>
      <c r="AM109" s="107"/>
      <c r="AN109" s="107"/>
      <c r="AO109" s="104"/>
      <c r="AP109" s="104"/>
      <c r="AQ109" s="107"/>
      <c r="AR109" s="107"/>
      <c r="AS109" s="107"/>
      <c r="AT109" s="104"/>
      <c r="AU109" s="104"/>
      <c r="AV109" s="107"/>
      <c r="AW109" s="107"/>
      <c r="AX109" s="107"/>
      <c r="AY109" s="107"/>
      <c r="AZ109" s="107"/>
      <c r="BA109" s="107"/>
      <c r="BB109" s="303"/>
    </row>
    <row r="110" spans="1:54" hidden="1">
      <c r="A110" s="302"/>
      <c r="B110" s="291"/>
      <c r="C110" s="291"/>
      <c r="D110" s="148" t="s">
        <v>293</v>
      </c>
      <c r="E110" s="104"/>
      <c r="F110" s="104"/>
      <c r="G110" s="107"/>
      <c r="H110" s="104"/>
      <c r="I110" s="104"/>
      <c r="J110" s="107"/>
      <c r="K110" s="104"/>
      <c r="L110" s="104"/>
      <c r="M110" s="107"/>
      <c r="N110" s="104"/>
      <c r="O110" s="104"/>
      <c r="P110" s="107"/>
      <c r="Q110" s="104"/>
      <c r="R110" s="104"/>
      <c r="S110" s="107"/>
      <c r="T110" s="104"/>
      <c r="U110" s="104"/>
      <c r="V110" s="107"/>
      <c r="W110" s="104"/>
      <c r="X110" s="104"/>
      <c r="Y110" s="107"/>
      <c r="Z110" s="104"/>
      <c r="AA110" s="104"/>
      <c r="AB110" s="107"/>
      <c r="AC110" s="107"/>
      <c r="AD110" s="107"/>
      <c r="AE110" s="104"/>
      <c r="AF110" s="104"/>
      <c r="AG110" s="107"/>
      <c r="AH110" s="107"/>
      <c r="AI110" s="107"/>
      <c r="AJ110" s="104"/>
      <c r="AK110" s="104"/>
      <c r="AL110" s="107"/>
      <c r="AM110" s="107"/>
      <c r="AN110" s="107"/>
      <c r="AO110" s="104"/>
      <c r="AP110" s="104"/>
      <c r="AQ110" s="107"/>
      <c r="AR110" s="107"/>
      <c r="AS110" s="107"/>
      <c r="AT110" s="104"/>
      <c r="AU110" s="104"/>
      <c r="AV110" s="107"/>
      <c r="AW110" s="107"/>
      <c r="AX110" s="107"/>
      <c r="AY110" s="107"/>
      <c r="AZ110" s="107"/>
      <c r="BA110" s="107"/>
      <c r="BB110" s="303"/>
    </row>
    <row r="111" spans="1:54" ht="78.75" hidden="1">
      <c r="A111" s="302"/>
      <c r="B111" s="291"/>
      <c r="C111" s="291"/>
      <c r="D111" s="148" t="s">
        <v>301</v>
      </c>
      <c r="E111" s="104"/>
      <c r="F111" s="104"/>
      <c r="G111" s="107"/>
      <c r="H111" s="104"/>
      <c r="I111" s="104"/>
      <c r="J111" s="107"/>
      <c r="K111" s="104"/>
      <c r="L111" s="104"/>
      <c r="M111" s="107"/>
      <c r="N111" s="104"/>
      <c r="O111" s="104"/>
      <c r="P111" s="107"/>
      <c r="Q111" s="104"/>
      <c r="R111" s="104"/>
      <c r="S111" s="107"/>
      <c r="T111" s="104"/>
      <c r="U111" s="104"/>
      <c r="V111" s="107"/>
      <c r="W111" s="104"/>
      <c r="X111" s="104"/>
      <c r="Y111" s="107"/>
      <c r="Z111" s="104"/>
      <c r="AA111" s="104"/>
      <c r="AB111" s="107"/>
      <c r="AC111" s="107"/>
      <c r="AD111" s="107"/>
      <c r="AE111" s="104"/>
      <c r="AF111" s="104"/>
      <c r="AG111" s="107"/>
      <c r="AH111" s="107"/>
      <c r="AI111" s="107"/>
      <c r="AJ111" s="104"/>
      <c r="AK111" s="104"/>
      <c r="AL111" s="107"/>
      <c r="AM111" s="107"/>
      <c r="AN111" s="107"/>
      <c r="AO111" s="104"/>
      <c r="AP111" s="104"/>
      <c r="AQ111" s="107"/>
      <c r="AR111" s="107"/>
      <c r="AS111" s="107"/>
      <c r="AT111" s="104"/>
      <c r="AU111" s="104"/>
      <c r="AV111" s="107"/>
      <c r="AW111" s="107"/>
      <c r="AX111" s="107"/>
      <c r="AY111" s="107"/>
      <c r="AZ111" s="107"/>
      <c r="BA111" s="107"/>
      <c r="BB111" s="303"/>
    </row>
    <row r="112" spans="1:54" ht="31.5" hidden="1">
      <c r="A112" s="302"/>
      <c r="B112" s="291"/>
      <c r="C112" s="291"/>
      <c r="D112" s="148" t="s">
        <v>294</v>
      </c>
      <c r="E112" s="104"/>
      <c r="F112" s="104"/>
      <c r="G112" s="107"/>
      <c r="H112" s="104"/>
      <c r="I112" s="104"/>
      <c r="J112" s="107"/>
      <c r="K112" s="104"/>
      <c r="L112" s="104"/>
      <c r="M112" s="107"/>
      <c r="N112" s="104"/>
      <c r="O112" s="104"/>
      <c r="P112" s="107"/>
      <c r="Q112" s="104"/>
      <c r="R112" s="104"/>
      <c r="S112" s="107"/>
      <c r="T112" s="104"/>
      <c r="U112" s="104"/>
      <c r="V112" s="107"/>
      <c r="W112" s="104"/>
      <c r="X112" s="104"/>
      <c r="Y112" s="107"/>
      <c r="Z112" s="104"/>
      <c r="AA112" s="104"/>
      <c r="AB112" s="107"/>
      <c r="AC112" s="107"/>
      <c r="AD112" s="107"/>
      <c r="AE112" s="104"/>
      <c r="AF112" s="104"/>
      <c r="AG112" s="107"/>
      <c r="AH112" s="107"/>
      <c r="AI112" s="107"/>
      <c r="AJ112" s="104"/>
      <c r="AK112" s="104"/>
      <c r="AL112" s="107"/>
      <c r="AM112" s="107"/>
      <c r="AN112" s="107"/>
      <c r="AO112" s="104"/>
      <c r="AP112" s="104"/>
      <c r="AQ112" s="107"/>
      <c r="AR112" s="107"/>
      <c r="AS112" s="107"/>
      <c r="AT112" s="104"/>
      <c r="AU112" s="104"/>
      <c r="AV112" s="107"/>
      <c r="AW112" s="107"/>
      <c r="AX112" s="107"/>
      <c r="AY112" s="107"/>
      <c r="AZ112" s="107"/>
      <c r="BA112" s="107"/>
      <c r="BB112" s="303"/>
    </row>
    <row r="113" spans="1:54" ht="31.5" hidden="1">
      <c r="A113" s="302"/>
      <c r="B113" s="291"/>
      <c r="C113" s="291"/>
      <c r="D113" s="150" t="s">
        <v>43</v>
      </c>
      <c r="E113" s="104"/>
      <c r="F113" s="104"/>
      <c r="G113" s="107"/>
      <c r="H113" s="104"/>
      <c r="I113" s="104"/>
      <c r="J113" s="107"/>
      <c r="K113" s="104"/>
      <c r="L113" s="104"/>
      <c r="M113" s="107"/>
      <c r="N113" s="104"/>
      <c r="O113" s="104"/>
      <c r="P113" s="107"/>
      <c r="Q113" s="104"/>
      <c r="R113" s="104"/>
      <c r="S113" s="107"/>
      <c r="T113" s="104"/>
      <c r="U113" s="104"/>
      <c r="V113" s="107"/>
      <c r="W113" s="104"/>
      <c r="X113" s="104"/>
      <c r="Y113" s="107"/>
      <c r="Z113" s="104"/>
      <c r="AA113" s="104"/>
      <c r="AB113" s="107"/>
      <c r="AC113" s="107"/>
      <c r="AD113" s="107"/>
      <c r="AE113" s="104"/>
      <c r="AF113" s="104"/>
      <c r="AG113" s="107"/>
      <c r="AH113" s="107"/>
      <c r="AI113" s="107"/>
      <c r="AJ113" s="104"/>
      <c r="AK113" s="104"/>
      <c r="AL113" s="107"/>
      <c r="AM113" s="107"/>
      <c r="AN113" s="107"/>
      <c r="AO113" s="104"/>
      <c r="AP113" s="104"/>
      <c r="AQ113" s="107"/>
      <c r="AR113" s="107"/>
      <c r="AS113" s="107"/>
      <c r="AT113" s="104"/>
      <c r="AU113" s="104"/>
      <c r="AV113" s="107"/>
      <c r="AW113" s="107"/>
      <c r="AX113" s="107"/>
      <c r="AY113" s="107"/>
      <c r="AZ113" s="107"/>
      <c r="BA113" s="107"/>
      <c r="BB113" s="303"/>
    </row>
    <row r="114" spans="1:54" hidden="1">
      <c r="A114" s="332" t="s">
        <v>285</v>
      </c>
      <c r="B114" s="300"/>
      <c r="C114" s="300"/>
      <c r="D114" s="300"/>
      <c r="E114" s="300"/>
      <c r="F114" s="300"/>
      <c r="G114" s="300"/>
      <c r="H114" s="300"/>
      <c r="I114" s="300"/>
      <c r="J114" s="300"/>
      <c r="K114" s="300"/>
      <c r="L114" s="300"/>
      <c r="M114" s="300"/>
      <c r="N114" s="300"/>
      <c r="O114" s="300"/>
      <c r="P114" s="300"/>
      <c r="Q114" s="300"/>
      <c r="R114" s="300"/>
      <c r="S114" s="300"/>
      <c r="T114" s="300"/>
      <c r="U114" s="300"/>
      <c r="V114" s="300"/>
      <c r="W114" s="300"/>
      <c r="X114" s="300"/>
      <c r="Y114" s="300"/>
      <c r="Z114" s="300"/>
      <c r="AA114" s="300"/>
      <c r="AB114" s="300"/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300"/>
      <c r="AV114" s="300"/>
      <c r="AW114" s="300"/>
      <c r="AX114" s="300"/>
      <c r="AY114" s="300"/>
      <c r="AZ114" s="300"/>
      <c r="BA114" s="300"/>
      <c r="BB114" s="301"/>
    </row>
    <row r="115" spans="1:54" hidden="1">
      <c r="A115" s="302"/>
      <c r="B115" s="291" t="s">
        <v>265</v>
      </c>
      <c r="C115" s="291"/>
      <c r="D115" s="155" t="s">
        <v>41</v>
      </c>
      <c r="E115" s="104"/>
      <c r="F115" s="104"/>
      <c r="G115" s="107"/>
      <c r="H115" s="104"/>
      <c r="I115" s="104"/>
      <c r="J115" s="107"/>
      <c r="K115" s="104"/>
      <c r="L115" s="104"/>
      <c r="M115" s="107"/>
      <c r="N115" s="104"/>
      <c r="O115" s="104"/>
      <c r="P115" s="107"/>
      <c r="Q115" s="104"/>
      <c r="R115" s="104"/>
      <c r="S115" s="107"/>
      <c r="T115" s="104"/>
      <c r="U115" s="104"/>
      <c r="V115" s="107"/>
      <c r="W115" s="104"/>
      <c r="X115" s="104"/>
      <c r="Y115" s="107"/>
      <c r="Z115" s="104"/>
      <c r="AA115" s="104"/>
      <c r="AB115" s="107"/>
      <c r="AC115" s="107"/>
      <c r="AD115" s="107"/>
      <c r="AE115" s="104"/>
      <c r="AF115" s="104"/>
      <c r="AG115" s="107"/>
      <c r="AH115" s="107"/>
      <c r="AI115" s="107"/>
      <c r="AJ115" s="104"/>
      <c r="AK115" s="104"/>
      <c r="AL115" s="107"/>
      <c r="AM115" s="107"/>
      <c r="AN115" s="107"/>
      <c r="AO115" s="104"/>
      <c r="AP115" s="104"/>
      <c r="AQ115" s="107"/>
      <c r="AR115" s="107"/>
      <c r="AS115" s="107"/>
      <c r="AT115" s="104"/>
      <c r="AU115" s="104"/>
      <c r="AV115" s="107"/>
      <c r="AW115" s="107"/>
      <c r="AX115" s="107"/>
      <c r="AY115" s="107"/>
      <c r="AZ115" s="107"/>
      <c r="BA115" s="107"/>
      <c r="BB115" s="292"/>
    </row>
    <row r="116" spans="1:54" ht="31.5" hidden="1">
      <c r="A116" s="302"/>
      <c r="B116" s="291"/>
      <c r="C116" s="291"/>
      <c r="D116" s="155" t="s">
        <v>37</v>
      </c>
      <c r="E116" s="104"/>
      <c r="F116" s="104"/>
      <c r="G116" s="107"/>
      <c r="H116" s="104"/>
      <c r="I116" s="104"/>
      <c r="J116" s="107"/>
      <c r="K116" s="104"/>
      <c r="L116" s="104"/>
      <c r="M116" s="107"/>
      <c r="N116" s="104"/>
      <c r="O116" s="104"/>
      <c r="P116" s="107"/>
      <c r="Q116" s="104"/>
      <c r="R116" s="104"/>
      <c r="S116" s="107"/>
      <c r="T116" s="104"/>
      <c r="U116" s="104"/>
      <c r="V116" s="107"/>
      <c r="W116" s="104"/>
      <c r="X116" s="104"/>
      <c r="Y116" s="107"/>
      <c r="Z116" s="104"/>
      <c r="AA116" s="104"/>
      <c r="AB116" s="107"/>
      <c r="AC116" s="107"/>
      <c r="AD116" s="107"/>
      <c r="AE116" s="104"/>
      <c r="AF116" s="104"/>
      <c r="AG116" s="107"/>
      <c r="AH116" s="107"/>
      <c r="AI116" s="107"/>
      <c r="AJ116" s="104"/>
      <c r="AK116" s="104"/>
      <c r="AL116" s="107"/>
      <c r="AM116" s="107"/>
      <c r="AN116" s="107"/>
      <c r="AO116" s="104"/>
      <c r="AP116" s="104"/>
      <c r="AQ116" s="107"/>
      <c r="AR116" s="107"/>
      <c r="AS116" s="107"/>
      <c r="AT116" s="104"/>
      <c r="AU116" s="104"/>
      <c r="AV116" s="107"/>
      <c r="AW116" s="107"/>
      <c r="AX116" s="107"/>
      <c r="AY116" s="107"/>
      <c r="AZ116" s="107"/>
      <c r="BA116" s="107"/>
      <c r="BB116" s="292"/>
    </row>
    <row r="117" spans="1:54" ht="47.25" hidden="1">
      <c r="A117" s="302"/>
      <c r="B117" s="291"/>
      <c r="C117" s="291"/>
      <c r="D117" s="152" t="s">
        <v>2</v>
      </c>
      <c r="E117" s="104"/>
      <c r="F117" s="104"/>
      <c r="G117" s="107"/>
      <c r="H117" s="104"/>
      <c r="I117" s="104"/>
      <c r="J117" s="107"/>
      <c r="K117" s="104"/>
      <c r="L117" s="104"/>
      <c r="M117" s="107"/>
      <c r="N117" s="104"/>
      <c r="O117" s="104"/>
      <c r="P117" s="107"/>
      <c r="Q117" s="104"/>
      <c r="R117" s="104"/>
      <c r="S117" s="107"/>
      <c r="T117" s="104"/>
      <c r="U117" s="104"/>
      <c r="V117" s="107"/>
      <c r="W117" s="104"/>
      <c r="X117" s="104"/>
      <c r="Y117" s="107"/>
      <c r="Z117" s="104"/>
      <c r="AA117" s="104"/>
      <c r="AB117" s="107"/>
      <c r="AC117" s="107"/>
      <c r="AD117" s="107"/>
      <c r="AE117" s="104"/>
      <c r="AF117" s="104"/>
      <c r="AG117" s="107"/>
      <c r="AH117" s="107"/>
      <c r="AI117" s="107"/>
      <c r="AJ117" s="104"/>
      <c r="AK117" s="104"/>
      <c r="AL117" s="107"/>
      <c r="AM117" s="107"/>
      <c r="AN117" s="107"/>
      <c r="AO117" s="104"/>
      <c r="AP117" s="104"/>
      <c r="AQ117" s="107"/>
      <c r="AR117" s="107"/>
      <c r="AS117" s="107"/>
      <c r="AT117" s="104"/>
      <c r="AU117" s="104"/>
      <c r="AV117" s="107"/>
      <c r="AW117" s="107"/>
      <c r="AX117" s="107"/>
      <c r="AY117" s="107"/>
      <c r="AZ117" s="107"/>
      <c r="BA117" s="107"/>
      <c r="BB117" s="292"/>
    </row>
    <row r="118" spans="1:54" hidden="1">
      <c r="A118" s="302"/>
      <c r="B118" s="291"/>
      <c r="C118" s="291"/>
      <c r="D118" s="148" t="s">
        <v>293</v>
      </c>
      <c r="E118" s="104"/>
      <c r="F118" s="104"/>
      <c r="G118" s="107"/>
      <c r="H118" s="104"/>
      <c r="I118" s="104"/>
      <c r="J118" s="107"/>
      <c r="K118" s="104"/>
      <c r="L118" s="104"/>
      <c r="M118" s="107"/>
      <c r="N118" s="104"/>
      <c r="O118" s="104"/>
      <c r="P118" s="107"/>
      <c r="Q118" s="104"/>
      <c r="R118" s="104"/>
      <c r="S118" s="107"/>
      <c r="T118" s="104"/>
      <c r="U118" s="104"/>
      <c r="V118" s="107"/>
      <c r="W118" s="104"/>
      <c r="X118" s="104"/>
      <c r="Y118" s="107"/>
      <c r="Z118" s="104"/>
      <c r="AA118" s="104"/>
      <c r="AB118" s="107"/>
      <c r="AC118" s="107"/>
      <c r="AD118" s="107"/>
      <c r="AE118" s="104"/>
      <c r="AF118" s="104"/>
      <c r="AG118" s="107"/>
      <c r="AH118" s="107"/>
      <c r="AI118" s="107"/>
      <c r="AJ118" s="104"/>
      <c r="AK118" s="104"/>
      <c r="AL118" s="107"/>
      <c r="AM118" s="107"/>
      <c r="AN118" s="107"/>
      <c r="AO118" s="104"/>
      <c r="AP118" s="104"/>
      <c r="AQ118" s="107"/>
      <c r="AR118" s="107"/>
      <c r="AS118" s="107"/>
      <c r="AT118" s="104"/>
      <c r="AU118" s="104"/>
      <c r="AV118" s="107"/>
      <c r="AW118" s="107"/>
      <c r="AX118" s="107"/>
      <c r="AY118" s="107"/>
      <c r="AZ118" s="107"/>
      <c r="BA118" s="107"/>
      <c r="BB118" s="292"/>
    </row>
    <row r="119" spans="1:54" ht="78.75" hidden="1">
      <c r="A119" s="302"/>
      <c r="B119" s="291"/>
      <c r="C119" s="291"/>
      <c r="D119" s="148" t="s">
        <v>301</v>
      </c>
      <c r="E119" s="104"/>
      <c r="F119" s="104"/>
      <c r="G119" s="107"/>
      <c r="H119" s="104"/>
      <c r="I119" s="104"/>
      <c r="J119" s="107"/>
      <c r="K119" s="104"/>
      <c r="L119" s="104"/>
      <c r="M119" s="107"/>
      <c r="N119" s="104"/>
      <c r="O119" s="104"/>
      <c r="P119" s="107"/>
      <c r="Q119" s="104"/>
      <c r="R119" s="104"/>
      <c r="S119" s="107"/>
      <c r="T119" s="104"/>
      <c r="U119" s="104"/>
      <c r="V119" s="107"/>
      <c r="W119" s="104"/>
      <c r="X119" s="104"/>
      <c r="Y119" s="107"/>
      <c r="Z119" s="104"/>
      <c r="AA119" s="104"/>
      <c r="AB119" s="107"/>
      <c r="AC119" s="107"/>
      <c r="AD119" s="107"/>
      <c r="AE119" s="104"/>
      <c r="AF119" s="104"/>
      <c r="AG119" s="107"/>
      <c r="AH119" s="107"/>
      <c r="AI119" s="107"/>
      <c r="AJ119" s="104"/>
      <c r="AK119" s="104"/>
      <c r="AL119" s="107"/>
      <c r="AM119" s="107"/>
      <c r="AN119" s="107"/>
      <c r="AO119" s="104"/>
      <c r="AP119" s="104"/>
      <c r="AQ119" s="107"/>
      <c r="AR119" s="107"/>
      <c r="AS119" s="107"/>
      <c r="AT119" s="104"/>
      <c r="AU119" s="104"/>
      <c r="AV119" s="107"/>
      <c r="AW119" s="107"/>
      <c r="AX119" s="107"/>
      <c r="AY119" s="107"/>
      <c r="AZ119" s="107"/>
      <c r="BA119" s="107"/>
      <c r="BB119" s="292"/>
    </row>
    <row r="120" spans="1:54" ht="31.5" hidden="1">
      <c r="A120" s="302"/>
      <c r="B120" s="291"/>
      <c r="C120" s="291"/>
      <c r="D120" s="148" t="s">
        <v>294</v>
      </c>
      <c r="E120" s="104"/>
      <c r="F120" s="104"/>
      <c r="G120" s="107"/>
      <c r="H120" s="104"/>
      <c r="I120" s="104"/>
      <c r="J120" s="107"/>
      <c r="K120" s="104"/>
      <c r="L120" s="104"/>
      <c r="M120" s="107"/>
      <c r="N120" s="104"/>
      <c r="O120" s="104"/>
      <c r="P120" s="107"/>
      <c r="Q120" s="104"/>
      <c r="R120" s="104"/>
      <c r="S120" s="107"/>
      <c r="T120" s="104"/>
      <c r="U120" s="104"/>
      <c r="V120" s="107"/>
      <c r="W120" s="104"/>
      <c r="X120" s="104"/>
      <c r="Y120" s="107"/>
      <c r="Z120" s="104"/>
      <c r="AA120" s="104"/>
      <c r="AB120" s="107"/>
      <c r="AC120" s="107"/>
      <c r="AD120" s="107"/>
      <c r="AE120" s="104"/>
      <c r="AF120" s="104"/>
      <c r="AG120" s="107"/>
      <c r="AH120" s="107"/>
      <c r="AI120" s="107"/>
      <c r="AJ120" s="104"/>
      <c r="AK120" s="104"/>
      <c r="AL120" s="107"/>
      <c r="AM120" s="107"/>
      <c r="AN120" s="107"/>
      <c r="AO120" s="104"/>
      <c r="AP120" s="104"/>
      <c r="AQ120" s="107"/>
      <c r="AR120" s="107"/>
      <c r="AS120" s="107"/>
      <c r="AT120" s="104"/>
      <c r="AU120" s="104"/>
      <c r="AV120" s="107"/>
      <c r="AW120" s="107"/>
      <c r="AX120" s="107"/>
      <c r="AY120" s="107"/>
      <c r="AZ120" s="107"/>
      <c r="BA120" s="107"/>
      <c r="BB120" s="292"/>
    </row>
    <row r="121" spans="1:54" ht="31.5" hidden="1">
      <c r="A121" s="302"/>
      <c r="B121" s="291"/>
      <c r="C121" s="291"/>
      <c r="D121" s="150" t="s">
        <v>43</v>
      </c>
      <c r="E121" s="104"/>
      <c r="F121" s="104"/>
      <c r="G121" s="107"/>
      <c r="H121" s="104"/>
      <c r="I121" s="104"/>
      <c r="J121" s="107"/>
      <c r="K121" s="104"/>
      <c r="L121" s="104"/>
      <c r="M121" s="107"/>
      <c r="N121" s="104"/>
      <c r="O121" s="104"/>
      <c r="P121" s="107"/>
      <c r="Q121" s="104"/>
      <c r="R121" s="104"/>
      <c r="S121" s="107"/>
      <c r="T121" s="104"/>
      <c r="U121" s="104"/>
      <c r="V121" s="107"/>
      <c r="W121" s="104"/>
      <c r="X121" s="104"/>
      <c r="Y121" s="107"/>
      <c r="Z121" s="104"/>
      <c r="AA121" s="104"/>
      <c r="AB121" s="107"/>
      <c r="AC121" s="107"/>
      <c r="AD121" s="107"/>
      <c r="AE121" s="104"/>
      <c r="AF121" s="104"/>
      <c r="AG121" s="107"/>
      <c r="AH121" s="107"/>
      <c r="AI121" s="107"/>
      <c r="AJ121" s="104"/>
      <c r="AK121" s="104"/>
      <c r="AL121" s="107"/>
      <c r="AM121" s="107"/>
      <c r="AN121" s="107"/>
      <c r="AO121" s="104"/>
      <c r="AP121" s="104"/>
      <c r="AQ121" s="107"/>
      <c r="AR121" s="107"/>
      <c r="AS121" s="107"/>
      <c r="AT121" s="104"/>
      <c r="AU121" s="104"/>
      <c r="AV121" s="107"/>
      <c r="AW121" s="107"/>
      <c r="AX121" s="107"/>
      <c r="AY121" s="107"/>
      <c r="AZ121" s="107"/>
      <c r="BA121" s="107"/>
      <c r="BB121" s="292"/>
    </row>
    <row r="122" spans="1:54" hidden="1">
      <c r="A122" s="302" t="s">
        <v>285</v>
      </c>
      <c r="B122" s="304"/>
      <c r="C122" s="304"/>
      <c r="D122" s="304"/>
      <c r="E122" s="304"/>
      <c r="F122" s="304"/>
      <c r="G122" s="304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4"/>
      <c r="Y122" s="304"/>
      <c r="Z122" s="304"/>
      <c r="AA122" s="304"/>
      <c r="AB122" s="304"/>
      <c r="AC122" s="304"/>
      <c r="AD122" s="304"/>
      <c r="AE122" s="304"/>
      <c r="AF122" s="304"/>
      <c r="AG122" s="304"/>
      <c r="AH122" s="304"/>
      <c r="AI122" s="304"/>
      <c r="AJ122" s="304"/>
      <c r="AK122" s="304"/>
      <c r="AL122" s="304"/>
      <c r="AM122" s="304"/>
      <c r="AN122" s="304"/>
      <c r="AO122" s="304"/>
      <c r="AP122" s="304"/>
      <c r="AQ122" s="304"/>
      <c r="AR122" s="304"/>
      <c r="AS122" s="304"/>
      <c r="AT122" s="304"/>
      <c r="AU122" s="304"/>
      <c r="AV122" s="304"/>
      <c r="AW122" s="304"/>
      <c r="AX122" s="304"/>
      <c r="AY122" s="304"/>
      <c r="AZ122" s="304"/>
      <c r="BA122" s="304"/>
      <c r="BB122" s="333"/>
    </row>
    <row r="123" spans="1:54">
      <c r="A123" s="294" t="s">
        <v>286</v>
      </c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/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6"/>
    </row>
    <row r="124" spans="1:54">
      <c r="A124" s="294" t="s">
        <v>36</v>
      </c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5"/>
      <c r="AS124" s="295"/>
      <c r="AT124" s="295"/>
      <c r="AU124" s="295"/>
      <c r="AV124" s="295"/>
      <c r="AW124" s="295"/>
      <c r="AX124" s="295"/>
      <c r="AY124" s="295"/>
      <c r="AZ124" s="295"/>
      <c r="BA124" s="295"/>
      <c r="BB124" s="296"/>
    </row>
    <row r="125" spans="1:54" s="137" customFormat="1">
      <c r="A125" s="297" t="s">
        <v>339</v>
      </c>
      <c r="B125" s="291"/>
      <c r="C125" s="291"/>
      <c r="D125" s="151" t="s">
        <v>41</v>
      </c>
      <c r="E125" s="105">
        <f>E138</f>
        <v>421285.52563000005</v>
      </c>
      <c r="F125" s="105">
        <f t="shared" ref="F125:BA128" si="322">F138</f>
        <v>210009.90547000003</v>
      </c>
      <c r="G125" s="105">
        <f t="shared" ref="G125:G132" si="323">F125/E125*100</f>
        <v>49.849779471047903</v>
      </c>
      <c r="H125" s="105">
        <f t="shared" si="322"/>
        <v>0</v>
      </c>
      <c r="I125" s="105">
        <f t="shared" si="322"/>
        <v>0</v>
      </c>
      <c r="J125" s="105">
        <f t="shared" si="322"/>
        <v>0</v>
      </c>
      <c r="K125" s="105">
        <f t="shared" si="322"/>
        <v>34420.281560000003</v>
      </c>
      <c r="L125" s="105">
        <f t="shared" si="322"/>
        <v>34420.281560000003</v>
      </c>
      <c r="M125" s="105">
        <f t="shared" si="322"/>
        <v>100</v>
      </c>
      <c r="N125" s="105">
        <f t="shared" si="322"/>
        <v>10442.44</v>
      </c>
      <c r="O125" s="105">
        <f t="shared" si="322"/>
        <v>10442.44</v>
      </c>
      <c r="P125" s="105">
        <f t="shared" si="322"/>
        <v>100</v>
      </c>
      <c r="Q125" s="105">
        <f t="shared" si="322"/>
        <v>9031.8760000000002</v>
      </c>
      <c r="R125" s="105">
        <f t="shared" si="322"/>
        <v>9031.8760000000002</v>
      </c>
      <c r="S125" s="105">
        <f t="shared" si="322"/>
        <v>100</v>
      </c>
      <c r="T125" s="105">
        <f t="shared" si="322"/>
        <v>26087.593000000001</v>
      </c>
      <c r="U125" s="105">
        <f t="shared" si="322"/>
        <v>26087.593000000001</v>
      </c>
      <c r="V125" s="105">
        <f t="shared" si="322"/>
        <v>100</v>
      </c>
      <c r="W125" s="105">
        <f t="shared" si="322"/>
        <v>14733.175999999999</v>
      </c>
      <c r="X125" s="105">
        <f t="shared" si="322"/>
        <v>14733.175999999999</v>
      </c>
      <c r="Y125" s="105">
        <f t="shared" si="322"/>
        <v>100</v>
      </c>
      <c r="Z125" s="105">
        <f t="shared" si="322"/>
        <v>23.139130000000002</v>
      </c>
      <c r="AA125" s="105">
        <f t="shared" si="322"/>
        <v>23.139130000000002</v>
      </c>
      <c r="AB125" s="105">
        <f t="shared" si="322"/>
        <v>100</v>
      </c>
      <c r="AC125" s="105">
        <f t="shared" si="322"/>
        <v>0</v>
      </c>
      <c r="AD125" s="105">
        <f t="shared" si="322"/>
        <v>0</v>
      </c>
      <c r="AE125" s="105">
        <f t="shared" si="322"/>
        <v>302.45800000000003</v>
      </c>
      <c r="AF125" s="105">
        <f t="shared" si="322"/>
        <v>302.45800000000003</v>
      </c>
      <c r="AG125" s="105">
        <f t="shared" si="322"/>
        <v>100</v>
      </c>
      <c r="AH125" s="105">
        <f t="shared" si="322"/>
        <v>0</v>
      </c>
      <c r="AI125" s="105">
        <f t="shared" si="322"/>
        <v>0</v>
      </c>
      <c r="AJ125" s="105">
        <f>AJ138</f>
        <v>91100.86378</v>
      </c>
      <c r="AK125" s="105">
        <f t="shared" si="322"/>
        <v>91100.86378</v>
      </c>
      <c r="AL125" s="105">
        <f t="shared" ref="AL125:AL132" si="324">AK125/AJ125*100</f>
        <v>100</v>
      </c>
      <c r="AM125" s="105"/>
      <c r="AN125" s="105"/>
      <c r="AO125" s="105">
        <f t="shared" si="322"/>
        <v>18633.863000000005</v>
      </c>
      <c r="AP125" s="105">
        <f t="shared" si="322"/>
        <v>18633.863000000005</v>
      </c>
      <c r="AQ125" s="105">
        <f t="shared" ref="AQ125" si="325">AP125/AO125*100</f>
        <v>100</v>
      </c>
      <c r="AR125" s="105">
        <f t="shared" si="322"/>
        <v>0</v>
      </c>
      <c r="AS125" s="105">
        <f t="shared" si="322"/>
        <v>0</v>
      </c>
      <c r="AT125" s="105">
        <f t="shared" si="322"/>
        <v>5234.2150000000001</v>
      </c>
      <c r="AU125" s="105">
        <f t="shared" si="322"/>
        <v>5234.2150000000001</v>
      </c>
      <c r="AV125" s="104">
        <f t="shared" ref="AV125:AV149" si="326">AU125/AT125*100</f>
        <v>100</v>
      </c>
      <c r="AW125" s="105">
        <f t="shared" si="322"/>
        <v>0</v>
      </c>
      <c r="AX125" s="105">
        <f t="shared" si="322"/>
        <v>0</v>
      </c>
      <c r="AY125" s="105">
        <f t="shared" si="322"/>
        <v>0</v>
      </c>
      <c r="AZ125" s="105">
        <f t="shared" si="322"/>
        <v>0</v>
      </c>
      <c r="BA125" s="105"/>
      <c r="BB125" s="292"/>
    </row>
    <row r="126" spans="1:54" ht="47.25">
      <c r="A126" s="297"/>
      <c r="B126" s="291"/>
      <c r="C126" s="291"/>
      <c r="D126" s="152" t="s">
        <v>2</v>
      </c>
      <c r="E126" s="104">
        <f t="shared" ref="E126:T128" si="327">E139</f>
        <v>170012</v>
      </c>
      <c r="F126" s="104">
        <f t="shared" si="327"/>
        <v>144433.40513000003</v>
      </c>
      <c r="G126" s="104">
        <f t="shared" si="323"/>
        <v>84.954829735548103</v>
      </c>
      <c r="H126" s="104">
        <f t="shared" si="327"/>
        <v>0</v>
      </c>
      <c r="I126" s="104">
        <f t="shared" si="327"/>
        <v>0</v>
      </c>
      <c r="J126" s="104">
        <f t="shared" si="327"/>
        <v>0</v>
      </c>
      <c r="K126" s="104">
        <f t="shared" si="327"/>
        <v>1745.3</v>
      </c>
      <c r="L126" s="104">
        <f t="shared" si="327"/>
        <v>1745.3</v>
      </c>
      <c r="M126" s="104">
        <f t="shared" si="327"/>
        <v>0</v>
      </c>
      <c r="N126" s="104">
        <f t="shared" si="327"/>
        <v>10442.44</v>
      </c>
      <c r="O126" s="104">
        <f t="shared" si="327"/>
        <v>10442.44</v>
      </c>
      <c r="P126" s="104">
        <f t="shared" si="327"/>
        <v>100</v>
      </c>
      <c r="Q126" s="104">
        <f t="shared" si="327"/>
        <v>8904.76</v>
      </c>
      <c r="R126" s="104">
        <f t="shared" si="327"/>
        <v>8904.76</v>
      </c>
      <c r="S126" s="104">
        <f t="shared" si="327"/>
        <v>100</v>
      </c>
      <c r="T126" s="104">
        <f t="shared" si="327"/>
        <v>25882.593000000001</v>
      </c>
      <c r="U126" s="104">
        <f t="shared" si="322"/>
        <v>25882.593000000001</v>
      </c>
      <c r="V126" s="104">
        <f t="shared" si="322"/>
        <v>0</v>
      </c>
      <c r="W126" s="104">
        <f t="shared" si="322"/>
        <v>14705.175999999999</v>
      </c>
      <c r="X126" s="104">
        <f t="shared" si="322"/>
        <v>14705.175999999999</v>
      </c>
      <c r="Y126" s="104">
        <f t="shared" si="322"/>
        <v>100</v>
      </c>
      <c r="Z126" s="104">
        <f t="shared" si="322"/>
        <v>23.139130000000002</v>
      </c>
      <c r="AA126" s="104">
        <f t="shared" si="322"/>
        <v>23.139130000000002</v>
      </c>
      <c r="AB126" s="104">
        <f t="shared" si="322"/>
        <v>100</v>
      </c>
      <c r="AC126" s="104">
        <f t="shared" si="322"/>
        <v>0</v>
      </c>
      <c r="AD126" s="104">
        <f t="shared" si="322"/>
        <v>0</v>
      </c>
      <c r="AE126" s="104">
        <f t="shared" si="322"/>
        <v>86.539000000000001</v>
      </c>
      <c r="AF126" s="104">
        <f t="shared" si="322"/>
        <v>86.539000000000001</v>
      </c>
      <c r="AG126" s="104">
        <f t="shared" si="322"/>
        <v>100</v>
      </c>
      <c r="AH126" s="104">
        <f t="shared" si="322"/>
        <v>0</v>
      </c>
      <c r="AI126" s="104">
        <f t="shared" si="322"/>
        <v>0</v>
      </c>
      <c r="AJ126" s="104">
        <f t="shared" si="322"/>
        <v>73407.904999999999</v>
      </c>
      <c r="AK126" s="104">
        <f t="shared" si="322"/>
        <v>73407.904999999999</v>
      </c>
      <c r="AL126" s="104">
        <f t="shared" si="324"/>
        <v>100</v>
      </c>
      <c r="AM126" s="104"/>
      <c r="AN126" s="104"/>
      <c r="AO126" s="104">
        <f t="shared" si="322"/>
        <v>5084.843000000008</v>
      </c>
      <c r="AP126" s="104">
        <f t="shared" si="322"/>
        <v>5084.843000000008</v>
      </c>
      <c r="AQ126" s="104">
        <f t="shared" ref="AQ126:AQ136" si="328">AP126/AO126*100</f>
        <v>100</v>
      </c>
      <c r="AR126" s="104"/>
      <c r="AS126" s="104"/>
      <c r="AT126" s="104">
        <f t="shared" si="322"/>
        <v>4150.71</v>
      </c>
      <c r="AU126" s="104">
        <f t="shared" si="322"/>
        <v>4150.71</v>
      </c>
      <c r="AV126" s="104">
        <f t="shared" si="326"/>
        <v>100</v>
      </c>
      <c r="AW126" s="104"/>
      <c r="AX126" s="104"/>
      <c r="AY126" s="104">
        <f t="shared" si="322"/>
        <v>0</v>
      </c>
      <c r="AZ126" s="104">
        <f t="shared" si="322"/>
        <v>0</v>
      </c>
      <c r="BA126" s="104"/>
      <c r="BB126" s="292"/>
    </row>
    <row r="127" spans="1:54">
      <c r="A127" s="297"/>
      <c r="B127" s="291"/>
      <c r="C127" s="291"/>
      <c r="D127" s="148" t="s">
        <v>293</v>
      </c>
      <c r="E127" s="104">
        <f t="shared" si="327"/>
        <v>251273.52563000002</v>
      </c>
      <c r="F127" s="104">
        <f t="shared" si="322"/>
        <v>65576.500339999999</v>
      </c>
      <c r="G127" s="104">
        <f t="shared" si="323"/>
        <v>26.097656000800228</v>
      </c>
      <c r="H127" s="104">
        <f t="shared" si="322"/>
        <v>0</v>
      </c>
      <c r="I127" s="104">
        <f t="shared" si="322"/>
        <v>0</v>
      </c>
      <c r="J127" s="104">
        <f t="shared" si="322"/>
        <v>0</v>
      </c>
      <c r="K127" s="104">
        <f t="shared" si="322"/>
        <v>32674.98156</v>
      </c>
      <c r="L127" s="104">
        <f t="shared" si="322"/>
        <v>32674.98156</v>
      </c>
      <c r="M127" s="104">
        <f t="shared" si="322"/>
        <v>100</v>
      </c>
      <c r="N127" s="104">
        <f t="shared" si="322"/>
        <v>0</v>
      </c>
      <c r="O127" s="104">
        <f t="shared" si="322"/>
        <v>0</v>
      </c>
      <c r="P127" s="104">
        <f t="shared" si="322"/>
        <v>0</v>
      </c>
      <c r="Q127" s="104">
        <f t="shared" si="322"/>
        <v>127.116</v>
      </c>
      <c r="R127" s="104">
        <f t="shared" si="322"/>
        <v>127.116</v>
      </c>
      <c r="S127" s="104">
        <f t="shared" si="322"/>
        <v>100</v>
      </c>
      <c r="T127" s="104">
        <f t="shared" si="322"/>
        <v>205</v>
      </c>
      <c r="U127" s="104">
        <f t="shared" si="322"/>
        <v>205</v>
      </c>
      <c r="V127" s="104">
        <f t="shared" si="322"/>
        <v>100</v>
      </c>
      <c r="W127" s="104">
        <f t="shared" si="322"/>
        <v>28</v>
      </c>
      <c r="X127" s="104">
        <f t="shared" si="322"/>
        <v>28</v>
      </c>
      <c r="Y127" s="104">
        <f t="shared" si="322"/>
        <v>100</v>
      </c>
      <c r="Z127" s="104">
        <f>AA127</f>
        <v>0</v>
      </c>
      <c r="AA127" s="104">
        <f t="shared" si="322"/>
        <v>0</v>
      </c>
      <c r="AB127" s="104">
        <f t="shared" si="322"/>
        <v>0</v>
      </c>
      <c r="AC127" s="104">
        <f t="shared" si="322"/>
        <v>0</v>
      </c>
      <c r="AD127" s="104">
        <f t="shared" si="322"/>
        <v>0</v>
      </c>
      <c r="AE127" s="104">
        <f t="shared" si="322"/>
        <v>215.91900000000001</v>
      </c>
      <c r="AF127" s="104">
        <f t="shared" si="322"/>
        <v>215.91900000000001</v>
      </c>
      <c r="AG127" s="104">
        <f t="shared" si="322"/>
        <v>100</v>
      </c>
      <c r="AH127" s="104">
        <f t="shared" si="322"/>
        <v>0</v>
      </c>
      <c r="AI127" s="104">
        <f t="shared" si="322"/>
        <v>0</v>
      </c>
      <c r="AJ127" s="104">
        <f t="shared" si="322"/>
        <v>17692.958780000001</v>
      </c>
      <c r="AK127" s="104">
        <f t="shared" si="322"/>
        <v>17692.958780000001</v>
      </c>
      <c r="AL127" s="104">
        <f t="shared" si="324"/>
        <v>100</v>
      </c>
      <c r="AM127" s="104"/>
      <c r="AN127" s="104"/>
      <c r="AO127" s="104">
        <f t="shared" si="322"/>
        <v>13549.019999999999</v>
      </c>
      <c r="AP127" s="104">
        <f t="shared" si="322"/>
        <v>13549.019999999999</v>
      </c>
      <c r="AQ127" s="104">
        <f t="shared" si="328"/>
        <v>100</v>
      </c>
      <c r="AR127" s="104"/>
      <c r="AS127" s="104"/>
      <c r="AT127" s="104">
        <f t="shared" si="322"/>
        <v>1083.5049999999999</v>
      </c>
      <c r="AU127" s="104">
        <f t="shared" si="322"/>
        <v>1083.5049999999999</v>
      </c>
      <c r="AV127" s="104">
        <f t="shared" si="326"/>
        <v>100</v>
      </c>
      <c r="AW127" s="104">
        <f t="shared" si="322"/>
        <v>0</v>
      </c>
      <c r="AX127" s="104">
        <f t="shared" si="322"/>
        <v>0</v>
      </c>
      <c r="AY127" s="104">
        <f t="shared" si="322"/>
        <v>0</v>
      </c>
      <c r="AZ127" s="104">
        <f t="shared" si="322"/>
        <v>0</v>
      </c>
      <c r="BA127" s="104">
        <f t="shared" si="322"/>
        <v>0</v>
      </c>
      <c r="BB127" s="292"/>
    </row>
    <row r="128" spans="1:54" ht="31.5">
      <c r="A128" s="297"/>
      <c r="B128" s="291"/>
      <c r="C128" s="291"/>
      <c r="D128" s="150" t="s">
        <v>43</v>
      </c>
      <c r="E128" s="104">
        <f t="shared" si="327"/>
        <v>0</v>
      </c>
      <c r="F128" s="104">
        <f t="shared" si="322"/>
        <v>0</v>
      </c>
      <c r="G128" s="104"/>
      <c r="H128" s="104">
        <f t="shared" si="322"/>
        <v>0</v>
      </c>
      <c r="I128" s="104">
        <f t="shared" si="322"/>
        <v>0</v>
      </c>
      <c r="J128" s="104">
        <f t="shared" si="322"/>
        <v>0</v>
      </c>
      <c r="K128" s="104">
        <f t="shared" si="322"/>
        <v>0</v>
      </c>
      <c r="L128" s="104">
        <f t="shared" si="322"/>
        <v>0</v>
      </c>
      <c r="M128" s="104">
        <f t="shared" si="322"/>
        <v>0</v>
      </c>
      <c r="N128" s="104">
        <f t="shared" si="322"/>
        <v>0</v>
      </c>
      <c r="O128" s="104">
        <f t="shared" si="322"/>
        <v>0</v>
      </c>
      <c r="P128" s="104">
        <f t="shared" si="322"/>
        <v>0</v>
      </c>
      <c r="Q128" s="104">
        <f t="shared" si="322"/>
        <v>0</v>
      </c>
      <c r="R128" s="104">
        <f t="shared" si="322"/>
        <v>0</v>
      </c>
      <c r="S128" s="104">
        <f t="shared" si="322"/>
        <v>0</v>
      </c>
      <c r="T128" s="104">
        <f t="shared" si="322"/>
        <v>0</v>
      </c>
      <c r="U128" s="104">
        <f t="shared" si="322"/>
        <v>0</v>
      </c>
      <c r="V128" s="104">
        <f t="shared" si="322"/>
        <v>0</v>
      </c>
      <c r="W128" s="104">
        <f t="shared" si="322"/>
        <v>0</v>
      </c>
      <c r="X128" s="104">
        <f t="shared" si="322"/>
        <v>0</v>
      </c>
      <c r="Y128" s="104">
        <f t="shared" si="322"/>
        <v>0</v>
      </c>
      <c r="Z128" s="104">
        <f t="shared" si="322"/>
        <v>0</v>
      </c>
      <c r="AA128" s="104">
        <f t="shared" si="322"/>
        <v>0</v>
      </c>
      <c r="AB128" s="104">
        <f t="shared" si="322"/>
        <v>0</v>
      </c>
      <c r="AC128" s="104">
        <f t="shared" si="322"/>
        <v>0</v>
      </c>
      <c r="AD128" s="104">
        <f t="shared" si="322"/>
        <v>0</v>
      </c>
      <c r="AE128" s="104">
        <f t="shared" si="322"/>
        <v>0</v>
      </c>
      <c r="AF128" s="104">
        <f t="shared" si="322"/>
        <v>0</v>
      </c>
      <c r="AG128" s="104">
        <f t="shared" si="322"/>
        <v>0</v>
      </c>
      <c r="AH128" s="104">
        <f t="shared" si="322"/>
        <v>0</v>
      </c>
      <c r="AI128" s="104">
        <f t="shared" si="322"/>
        <v>0</v>
      </c>
      <c r="AJ128" s="104">
        <f t="shared" si="322"/>
        <v>0</v>
      </c>
      <c r="AK128" s="104">
        <f t="shared" si="322"/>
        <v>0</v>
      </c>
      <c r="AL128" s="104"/>
      <c r="AM128" s="104"/>
      <c r="AN128" s="104"/>
      <c r="AO128" s="104">
        <f t="shared" si="322"/>
        <v>0</v>
      </c>
      <c r="AP128" s="104">
        <f t="shared" si="322"/>
        <v>0</v>
      </c>
      <c r="AQ128" s="104">
        <f t="shared" si="322"/>
        <v>0</v>
      </c>
      <c r="AR128" s="104">
        <f t="shared" si="322"/>
        <v>0</v>
      </c>
      <c r="AS128" s="104">
        <f t="shared" si="322"/>
        <v>0</v>
      </c>
      <c r="AT128" s="104">
        <f t="shared" si="322"/>
        <v>0</v>
      </c>
      <c r="AU128" s="104">
        <f t="shared" si="322"/>
        <v>0</v>
      </c>
      <c r="AV128" s="104"/>
      <c r="AW128" s="104">
        <f t="shared" si="322"/>
        <v>0</v>
      </c>
      <c r="AX128" s="104">
        <f t="shared" si="322"/>
        <v>0</v>
      </c>
      <c r="AY128" s="104">
        <f t="shared" si="322"/>
        <v>0</v>
      </c>
      <c r="AZ128" s="104">
        <f t="shared" si="322"/>
        <v>0</v>
      </c>
      <c r="BA128" s="104">
        <f t="shared" si="322"/>
        <v>0</v>
      </c>
      <c r="BB128" s="292"/>
    </row>
    <row r="129" spans="1:54" s="137" customFormat="1">
      <c r="A129" s="297" t="s">
        <v>340</v>
      </c>
      <c r="B129" s="291"/>
      <c r="C129" s="291"/>
      <c r="D129" s="151" t="s">
        <v>41</v>
      </c>
      <c r="E129" s="105">
        <f t="shared" ref="E129:E131" si="329">H129+K129+N129+Q129+T129+W129+Z129+AE129+AJ129+AO129+AT129+AY129</f>
        <v>107572.45078</v>
      </c>
      <c r="F129" s="105">
        <f t="shared" ref="F129" si="330">I129+L129+O129+R129+U129+X129+AA129+AF129+AK129+AP129+AU129+AZ129</f>
        <v>94208.320780000009</v>
      </c>
      <c r="G129" s="132">
        <f t="shared" si="323"/>
        <v>87.576624030504419</v>
      </c>
      <c r="H129" s="105">
        <f>H130+H131+H132</f>
        <v>2857.02</v>
      </c>
      <c r="I129" s="105">
        <f t="shared" ref="I129:AZ129" si="331">I130+I131+I132</f>
        <v>2856.9900000000002</v>
      </c>
      <c r="J129" s="132">
        <f t="shared" ref="J129:J131" si="332">I129/H129*100</f>
        <v>99.998949954848072</v>
      </c>
      <c r="K129" s="105">
        <f t="shared" si="331"/>
        <v>8484.6</v>
      </c>
      <c r="L129" s="105">
        <f t="shared" si="331"/>
        <v>8484.64</v>
      </c>
      <c r="M129" s="105">
        <f t="shared" ref="M129:M131" si="333">L129/K129*100</f>
        <v>100.00047144237794</v>
      </c>
      <c r="N129" s="105">
        <f t="shared" si="331"/>
        <v>8519.85</v>
      </c>
      <c r="O129" s="105">
        <f t="shared" si="331"/>
        <v>8519.85</v>
      </c>
      <c r="P129" s="105">
        <f t="shared" ref="P129:P131" si="334">O129/N129*100</f>
        <v>100</v>
      </c>
      <c r="Q129" s="105">
        <f t="shared" si="331"/>
        <v>10622.74</v>
      </c>
      <c r="R129" s="105">
        <f t="shared" si="331"/>
        <v>10622.729999999998</v>
      </c>
      <c r="S129" s="105">
        <f t="shared" ref="S129:S131" si="335">R129/Q129*100</f>
        <v>99.999905862329285</v>
      </c>
      <c r="T129" s="105">
        <f t="shared" si="331"/>
        <v>10459.370999999999</v>
      </c>
      <c r="U129" s="105">
        <f t="shared" si="331"/>
        <v>10459.370999999999</v>
      </c>
      <c r="V129" s="132">
        <f t="shared" ref="V129:V131" si="336">U129/T129*100</f>
        <v>100</v>
      </c>
      <c r="W129" s="105">
        <f t="shared" si="331"/>
        <v>9934.6095299999997</v>
      </c>
      <c r="X129" s="105">
        <f t="shared" si="331"/>
        <v>9934.6495299999988</v>
      </c>
      <c r="Y129" s="105">
        <f t="shared" ref="Y129:Y131" si="337">X129/W129*100</f>
        <v>100.00040263283503</v>
      </c>
      <c r="Z129" s="105">
        <f t="shared" si="331"/>
        <v>11149.850250000001</v>
      </c>
      <c r="AA129" s="105">
        <f t="shared" si="331"/>
        <v>11149.850250000001</v>
      </c>
      <c r="AB129" s="105">
        <f t="shared" ref="AB129:AB131" si="338">AA129/Z129*100</f>
        <v>100</v>
      </c>
      <c r="AC129" s="105">
        <f t="shared" si="331"/>
        <v>0</v>
      </c>
      <c r="AD129" s="105">
        <f t="shared" si="331"/>
        <v>0</v>
      </c>
      <c r="AE129" s="105">
        <f>AE130+AE131+AE132</f>
        <v>6809.6099999999988</v>
      </c>
      <c r="AF129" s="105">
        <f t="shared" si="331"/>
        <v>6809.6099999999988</v>
      </c>
      <c r="AG129" s="105">
        <f t="shared" ref="AG129:AG131" si="339">AF129/AE129*100</f>
        <v>100</v>
      </c>
      <c r="AH129" s="105">
        <f t="shared" si="331"/>
        <v>0</v>
      </c>
      <c r="AI129" s="105">
        <f t="shared" si="331"/>
        <v>0</v>
      </c>
      <c r="AJ129" s="105">
        <f t="shared" si="331"/>
        <v>7653.29</v>
      </c>
      <c r="AK129" s="105">
        <f t="shared" si="331"/>
        <v>7653.25</v>
      </c>
      <c r="AL129" s="105">
        <f t="shared" si="324"/>
        <v>99.999477348957114</v>
      </c>
      <c r="AM129" s="105"/>
      <c r="AN129" s="105"/>
      <c r="AO129" s="105">
        <f t="shared" si="331"/>
        <v>9353.27</v>
      </c>
      <c r="AP129" s="105">
        <f t="shared" si="331"/>
        <v>9353.25</v>
      </c>
      <c r="AQ129" s="105">
        <f t="shared" si="328"/>
        <v>99.999786171039645</v>
      </c>
      <c r="AR129" s="105">
        <f t="shared" si="331"/>
        <v>0</v>
      </c>
      <c r="AS129" s="105">
        <f t="shared" si="331"/>
        <v>0</v>
      </c>
      <c r="AT129" s="105">
        <f t="shared" si="331"/>
        <v>8364.1299999999992</v>
      </c>
      <c r="AU129" s="105">
        <f t="shared" si="331"/>
        <v>8364.1299999999992</v>
      </c>
      <c r="AV129" s="104">
        <f t="shared" si="326"/>
        <v>100</v>
      </c>
      <c r="AW129" s="105">
        <f t="shared" si="331"/>
        <v>0</v>
      </c>
      <c r="AX129" s="105">
        <f t="shared" si="331"/>
        <v>0</v>
      </c>
      <c r="AY129" s="105">
        <f t="shared" si="331"/>
        <v>13364.109999999999</v>
      </c>
      <c r="AZ129" s="105">
        <f t="shared" si="331"/>
        <v>0</v>
      </c>
      <c r="BA129" s="106"/>
      <c r="BB129" s="292"/>
    </row>
    <row r="130" spans="1:54" ht="47.25">
      <c r="A130" s="297"/>
      <c r="B130" s="291"/>
      <c r="C130" s="291"/>
      <c r="D130" s="152" t="s">
        <v>2</v>
      </c>
      <c r="E130" s="104">
        <f>H130+K130+N130+Q130+T130+W130+Z130+AE130+AJ130+AO130+AT130+AY130</f>
        <v>2478.3000000000002</v>
      </c>
      <c r="F130" s="104">
        <f>I130+L130+O130+R130+U130+X130+AA130+AF130+AK130+AP130+AU130+AZ130</f>
        <v>2472.88</v>
      </c>
      <c r="G130" s="133">
        <f t="shared" si="323"/>
        <v>99.781301698745111</v>
      </c>
      <c r="H130" s="104">
        <f>H135+H143+H147</f>
        <v>0</v>
      </c>
      <c r="I130" s="104">
        <f t="shared" ref="I130:AJ131" si="340">I135+I143+I147</f>
        <v>0</v>
      </c>
      <c r="J130" s="133"/>
      <c r="K130" s="104">
        <f t="shared" si="340"/>
        <v>224.5</v>
      </c>
      <c r="L130" s="104">
        <f t="shared" si="340"/>
        <v>224.5</v>
      </c>
      <c r="M130" s="104">
        <f t="shared" si="333"/>
        <v>100</v>
      </c>
      <c r="N130" s="104">
        <f t="shared" si="340"/>
        <v>689.2</v>
      </c>
      <c r="O130" s="104">
        <f t="shared" si="340"/>
        <v>689.2</v>
      </c>
      <c r="P130" s="104">
        <f t="shared" si="334"/>
        <v>100</v>
      </c>
      <c r="Q130" s="104">
        <f t="shared" si="340"/>
        <v>526.29999999999995</v>
      </c>
      <c r="R130" s="104">
        <f t="shared" si="340"/>
        <v>526.29999999999995</v>
      </c>
      <c r="S130" s="104">
        <f t="shared" si="335"/>
        <v>100</v>
      </c>
      <c r="T130" s="104">
        <f t="shared" si="340"/>
        <v>48.786999999999999</v>
      </c>
      <c r="U130" s="104">
        <f t="shared" si="340"/>
        <v>48.786999999999999</v>
      </c>
      <c r="V130" s="133">
        <f t="shared" si="336"/>
        <v>100</v>
      </c>
      <c r="W130" s="104">
        <f t="shared" si="340"/>
        <v>111.21299999999999</v>
      </c>
      <c r="X130" s="104">
        <f t="shared" si="340"/>
        <v>111.21299999999999</v>
      </c>
      <c r="Y130" s="104">
        <f t="shared" si="337"/>
        <v>100</v>
      </c>
      <c r="Z130" s="104">
        <f>AA130</f>
        <v>13.02</v>
      </c>
      <c r="AA130" s="104">
        <f t="shared" si="340"/>
        <v>13.02</v>
      </c>
      <c r="AB130" s="104">
        <f t="shared" si="338"/>
        <v>100</v>
      </c>
      <c r="AC130" s="104">
        <f t="shared" si="340"/>
        <v>0</v>
      </c>
      <c r="AD130" s="104">
        <f t="shared" si="340"/>
        <v>0</v>
      </c>
      <c r="AE130" s="104">
        <f t="shared" si="340"/>
        <v>0</v>
      </c>
      <c r="AF130" s="104">
        <f t="shared" si="340"/>
        <v>0</v>
      </c>
      <c r="AG130" s="104"/>
      <c r="AH130" s="104">
        <f t="shared" si="340"/>
        <v>0</v>
      </c>
      <c r="AI130" s="104">
        <f t="shared" si="340"/>
        <v>0</v>
      </c>
      <c r="AJ130" s="104">
        <f t="shared" si="340"/>
        <v>0</v>
      </c>
      <c r="AK130" s="104">
        <f t="shared" ref="AK130:AY131" si="341">AK135+AK143+AK147</f>
        <v>0</v>
      </c>
      <c r="AL130" s="104"/>
      <c r="AM130" s="104"/>
      <c r="AN130" s="104"/>
      <c r="AO130" s="104">
        <f t="shared" si="341"/>
        <v>838</v>
      </c>
      <c r="AP130" s="104">
        <f t="shared" si="341"/>
        <v>838</v>
      </c>
      <c r="AQ130" s="104">
        <f t="shared" si="328"/>
        <v>100</v>
      </c>
      <c r="AR130" s="104">
        <f t="shared" si="341"/>
        <v>0</v>
      </c>
      <c r="AS130" s="104">
        <f t="shared" si="341"/>
        <v>0</v>
      </c>
      <c r="AT130" s="104">
        <f t="shared" si="341"/>
        <v>21.86</v>
      </c>
      <c r="AU130" s="104">
        <f t="shared" si="341"/>
        <v>21.86</v>
      </c>
      <c r="AV130" s="104">
        <f t="shared" si="326"/>
        <v>100</v>
      </c>
      <c r="AW130" s="104">
        <f t="shared" si="341"/>
        <v>0</v>
      </c>
      <c r="AX130" s="104">
        <f t="shared" si="341"/>
        <v>0</v>
      </c>
      <c r="AY130" s="104">
        <f>AY135+AY143+AY147</f>
        <v>5.42</v>
      </c>
      <c r="AZ130" s="104">
        <f t="shared" ref="AZ130" si="342">AZ93</f>
        <v>0</v>
      </c>
      <c r="BA130" s="107"/>
      <c r="BB130" s="292"/>
    </row>
    <row r="131" spans="1:54">
      <c r="A131" s="297"/>
      <c r="B131" s="291"/>
      <c r="C131" s="291"/>
      <c r="D131" s="148" t="s">
        <v>293</v>
      </c>
      <c r="E131" s="104">
        <f t="shared" si="329"/>
        <v>95016.523249999998</v>
      </c>
      <c r="F131" s="104">
        <f>I131+L131+O131+R131+U131+X131+AA131+AF131+AK131+AP131+AU131+AZ131</f>
        <v>83777.22325000001</v>
      </c>
      <c r="G131" s="133">
        <f t="shared" si="323"/>
        <v>88.17121526281484</v>
      </c>
      <c r="H131" s="104">
        <f t="shared" ref="H131:W131" si="343">H136+H144+H148</f>
        <v>2790.58</v>
      </c>
      <c r="I131" s="104">
        <f t="shared" si="343"/>
        <v>2790.55</v>
      </c>
      <c r="J131" s="133">
        <f t="shared" si="332"/>
        <v>99.998924954668936</v>
      </c>
      <c r="K131" s="104">
        <f t="shared" si="343"/>
        <v>7898.21</v>
      </c>
      <c r="L131" s="104">
        <f t="shared" si="343"/>
        <v>7898.25</v>
      </c>
      <c r="M131" s="104">
        <f t="shared" si="333"/>
        <v>100.00050644386513</v>
      </c>
      <c r="N131" s="104">
        <f t="shared" si="343"/>
        <v>7481.49</v>
      </c>
      <c r="O131" s="104">
        <f t="shared" si="343"/>
        <v>7481.49</v>
      </c>
      <c r="P131" s="104">
        <f t="shared" si="334"/>
        <v>100</v>
      </c>
      <c r="Q131" s="104">
        <f t="shared" si="343"/>
        <v>9807.130000000001</v>
      </c>
      <c r="R131" s="104">
        <f t="shared" si="343"/>
        <v>9807.119999999999</v>
      </c>
      <c r="S131" s="104">
        <f t="shared" si="335"/>
        <v>99.99989803336959</v>
      </c>
      <c r="T131" s="104">
        <f t="shared" si="343"/>
        <v>10069.284</v>
      </c>
      <c r="U131" s="104">
        <f t="shared" si="343"/>
        <v>10069.284</v>
      </c>
      <c r="V131" s="133">
        <f t="shared" si="336"/>
        <v>100</v>
      </c>
      <c r="W131" s="104">
        <f t="shared" si="343"/>
        <v>9419.6890000000003</v>
      </c>
      <c r="X131" s="104">
        <f t="shared" si="340"/>
        <v>9419.7289999999994</v>
      </c>
      <c r="Y131" s="104">
        <f t="shared" si="337"/>
        <v>100.00042464246961</v>
      </c>
      <c r="Z131" s="104">
        <f>AA131</f>
        <v>9183.8302500000009</v>
      </c>
      <c r="AA131" s="104">
        <f t="shared" si="340"/>
        <v>9183.8302500000009</v>
      </c>
      <c r="AB131" s="104">
        <f t="shared" si="338"/>
        <v>100</v>
      </c>
      <c r="AC131" s="104">
        <f t="shared" si="340"/>
        <v>0</v>
      </c>
      <c r="AD131" s="104">
        <f t="shared" si="340"/>
        <v>0</v>
      </c>
      <c r="AE131" s="104">
        <f>AE136+AE144+AE148</f>
        <v>5428.8799999999992</v>
      </c>
      <c r="AF131" s="104">
        <f>AF136+AF144+AF148</f>
        <v>5428.8799999999992</v>
      </c>
      <c r="AG131" s="104">
        <f t="shared" si="339"/>
        <v>100</v>
      </c>
      <c r="AH131" s="104">
        <f t="shared" si="340"/>
        <v>0</v>
      </c>
      <c r="AI131" s="104">
        <f t="shared" si="340"/>
        <v>0</v>
      </c>
      <c r="AJ131" s="104">
        <f t="shared" si="340"/>
        <v>6384.79</v>
      </c>
      <c r="AK131" s="104">
        <f t="shared" si="341"/>
        <v>6384.75</v>
      </c>
      <c r="AL131" s="104">
        <f t="shared" si="324"/>
        <v>99.999373511110008</v>
      </c>
      <c r="AM131" s="104"/>
      <c r="AN131" s="104"/>
      <c r="AO131" s="104">
        <f t="shared" si="341"/>
        <v>7757.01</v>
      </c>
      <c r="AP131" s="104">
        <f t="shared" si="341"/>
        <v>7756.99</v>
      </c>
      <c r="AQ131" s="104">
        <f t="shared" si="328"/>
        <v>99.999742168696443</v>
      </c>
      <c r="AR131" s="104">
        <f t="shared" si="341"/>
        <v>0</v>
      </c>
      <c r="AS131" s="104">
        <f t="shared" si="341"/>
        <v>0</v>
      </c>
      <c r="AT131" s="104">
        <f t="shared" si="341"/>
        <v>7556.3499999999995</v>
      </c>
      <c r="AU131" s="104">
        <f t="shared" si="341"/>
        <v>7556.3499999999995</v>
      </c>
      <c r="AV131" s="104">
        <f t="shared" si="326"/>
        <v>100</v>
      </c>
      <c r="AW131" s="104">
        <f t="shared" si="341"/>
        <v>0</v>
      </c>
      <c r="AX131" s="104">
        <f t="shared" si="341"/>
        <v>0</v>
      </c>
      <c r="AY131" s="104">
        <f t="shared" si="341"/>
        <v>11239.279999999999</v>
      </c>
      <c r="AZ131" s="104">
        <f t="shared" ref="AZ131:AZ132" si="344">AZ94</f>
        <v>0</v>
      </c>
      <c r="BA131" s="104"/>
      <c r="BB131" s="292"/>
    </row>
    <row r="132" spans="1:54" ht="31.5">
      <c r="A132" s="297"/>
      <c r="B132" s="291"/>
      <c r="C132" s="291"/>
      <c r="D132" s="150" t="s">
        <v>43</v>
      </c>
      <c r="E132" s="104">
        <f>H132+K132+N132+Q132+T132+W132+Z132+AE132+AJ132+AO132+AT132+AY132</f>
        <v>10077.62753</v>
      </c>
      <c r="F132" s="104">
        <f>I132+L132+O132+R132+U132+X132+AA132+AF132+AK132+AP132+AU132+AZ132</f>
        <v>7958.2175299999999</v>
      </c>
      <c r="G132" s="133">
        <f t="shared" si="323"/>
        <v>78.969157237745222</v>
      </c>
      <c r="H132" s="104">
        <f>H95</f>
        <v>66.44</v>
      </c>
      <c r="I132" s="104">
        <f t="shared" ref="I132:AY132" si="345">I95</f>
        <v>66.44</v>
      </c>
      <c r="J132" s="104">
        <f t="shared" si="345"/>
        <v>100</v>
      </c>
      <c r="K132" s="104">
        <f t="shared" si="345"/>
        <v>361.89000000000004</v>
      </c>
      <c r="L132" s="104">
        <f t="shared" si="345"/>
        <v>361.89000000000004</v>
      </c>
      <c r="M132" s="104">
        <f t="shared" si="345"/>
        <v>100</v>
      </c>
      <c r="N132" s="104">
        <f t="shared" si="345"/>
        <v>349.16</v>
      </c>
      <c r="O132" s="104">
        <f t="shared" si="345"/>
        <v>349.16</v>
      </c>
      <c r="P132" s="104">
        <f t="shared" si="345"/>
        <v>100</v>
      </c>
      <c r="Q132" s="104">
        <f t="shared" si="345"/>
        <v>289.31</v>
      </c>
      <c r="R132" s="104">
        <f t="shared" si="345"/>
        <v>289.31</v>
      </c>
      <c r="S132" s="104">
        <f t="shared" si="345"/>
        <v>100</v>
      </c>
      <c r="T132" s="104">
        <f t="shared" si="345"/>
        <v>341.29999999999995</v>
      </c>
      <c r="U132" s="104">
        <f t="shared" si="345"/>
        <v>341.29999999999995</v>
      </c>
      <c r="V132" s="104">
        <f t="shared" si="345"/>
        <v>100</v>
      </c>
      <c r="W132" s="104">
        <f t="shared" si="345"/>
        <v>403.70753000000002</v>
      </c>
      <c r="X132" s="104">
        <f t="shared" si="345"/>
        <v>403.70753000000002</v>
      </c>
      <c r="Y132" s="104">
        <f t="shared" si="345"/>
        <v>100</v>
      </c>
      <c r="Z132" s="104">
        <f>AA132</f>
        <v>1953</v>
      </c>
      <c r="AA132" s="104">
        <f t="shared" si="345"/>
        <v>1953</v>
      </c>
      <c r="AB132" s="104">
        <f t="shared" si="345"/>
        <v>100</v>
      </c>
      <c r="AC132" s="104">
        <f t="shared" si="345"/>
        <v>0</v>
      </c>
      <c r="AD132" s="104">
        <f t="shared" si="345"/>
        <v>0</v>
      </c>
      <c r="AE132" s="104">
        <f t="shared" si="345"/>
        <v>1380.73</v>
      </c>
      <c r="AF132" s="104">
        <f t="shared" si="345"/>
        <v>1380.73</v>
      </c>
      <c r="AG132" s="104">
        <f t="shared" si="345"/>
        <v>100</v>
      </c>
      <c r="AH132" s="104">
        <f t="shared" si="345"/>
        <v>0</v>
      </c>
      <c r="AI132" s="104">
        <f t="shared" si="345"/>
        <v>0</v>
      </c>
      <c r="AJ132" s="104">
        <f t="shared" si="345"/>
        <v>1268.5</v>
      </c>
      <c r="AK132" s="104">
        <f t="shared" si="345"/>
        <v>1268.5</v>
      </c>
      <c r="AL132" s="104">
        <f t="shared" si="324"/>
        <v>100</v>
      </c>
      <c r="AM132" s="104"/>
      <c r="AN132" s="104"/>
      <c r="AO132" s="104">
        <f t="shared" si="345"/>
        <v>758.26</v>
      </c>
      <c r="AP132" s="104">
        <f t="shared" si="345"/>
        <v>758.26</v>
      </c>
      <c r="AQ132" s="104">
        <f t="shared" si="328"/>
        <v>100</v>
      </c>
      <c r="AR132" s="104">
        <f t="shared" si="345"/>
        <v>0</v>
      </c>
      <c r="AS132" s="104">
        <f t="shared" si="345"/>
        <v>0</v>
      </c>
      <c r="AT132" s="104">
        <f t="shared" si="345"/>
        <v>785.92</v>
      </c>
      <c r="AU132" s="104">
        <f t="shared" si="345"/>
        <v>785.92</v>
      </c>
      <c r="AV132" s="104">
        <f t="shared" si="326"/>
        <v>100</v>
      </c>
      <c r="AW132" s="104">
        <f t="shared" si="345"/>
        <v>0</v>
      </c>
      <c r="AX132" s="104">
        <f t="shared" si="345"/>
        <v>0</v>
      </c>
      <c r="AY132" s="104">
        <f t="shared" si="345"/>
        <v>2119.41</v>
      </c>
      <c r="AZ132" s="104">
        <f t="shared" si="344"/>
        <v>0</v>
      </c>
      <c r="BA132" s="104"/>
      <c r="BB132" s="292"/>
    </row>
    <row r="133" spans="1:54">
      <c r="A133" s="297" t="s">
        <v>36</v>
      </c>
      <c r="B133" s="291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  <c r="AM133" s="291"/>
      <c r="AN133" s="291"/>
      <c r="AO133" s="291"/>
      <c r="AP133" s="291"/>
      <c r="AQ133" s="291"/>
      <c r="AR133" s="291"/>
      <c r="AS133" s="291"/>
      <c r="AT133" s="291"/>
      <c r="AU133" s="291"/>
      <c r="AV133" s="291"/>
      <c r="AW133" s="291"/>
      <c r="AX133" s="291"/>
      <c r="AY133" s="291"/>
      <c r="AZ133" s="291"/>
      <c r="BA133" s="291"/>
      <c r="BB133" s="331"/>
    </row>
    <row r="134" spans="1:54" s="137" customFormat="1">
      <c r="A134" s="297" t="s">
        <v>336</v>
      </c>
      <c r="B134" s="291"/>
      <c r="C134" s="291"/>
      <c r="D134" s="151" t="s">
        <v>41</v>
      </c>
      <c r="E134" s="105">
        <f>H134+K134+N134+Q134+T134+W134+Z134+AE134+AJ134+AO134+AT134+AY134</f>
        <v>9148.02</v>
      </c>
      <c r="F134" s="105">
        <f t="shared" ref="F134" si="346">I134+L134+O134+R134+U134+X134+AA134+AF134+AK134+AP134+AU134+AZ134</f>
        <v>8530.2100000000009</v>
      </c>
      <c r="G134" s="132">
        <f t="shared" ref="G134:G149" si="347">F134/E134*100</f>
        <v>93.246516732582577</v>
      </c>
      <c r="H134" s="105">
        <f t="shared" ref="H134:AY134" si="348">H135+H136+H137</f>
        <v>598.58000000000004</v>
      </c>
      <c r="I134" s="105">
        <f t="shared" si="348"/>
        <v>598.54999999999995</v>
      </c>
      <c r="J134" s="105">
        <f t="shared" si="348"/>
        <v>99.994988138594664</v>
      </c>
      <c r="K134" s="105">
        <f t="shared" si="348"/>
        <v>918.76</v>
      </c>
      <c r="L134" s="105">
        <f t="shared" si="348"/>
        <v>918.8</v>
      </c>
      <c r="M134" s="105">
        <f t="shared" si="348"/>
        <v>100.00435369410945</v>
      </c>
      <c r="N134" s="105">
        <f t="shared" si="348"/>
        <v>840.54</v>
      </c>
      <c r="O134" s="105">
        <f t="shared" si="348"/>
        <v>840.54</v>
      </c>
      <c r="P134" s="105">
        <f t="shared" ref="P134:P149" si="349">O134/N134*100</f>
        <v>100</v>
      </c>
      <c r="Q134" s="105">
        <f t="shared" si="348"/>
        <v>2106.46</v>
      </c>
      <c r="R134" s="105">
        <f t="shared" si="348"/>
        <v>2106.46</v>
      </c>
      <c r="S134" s="105">
        <f t="shared" ref="S134:S149" si="350">R134/Q134*100</f>
        <v>100</v>
      </c>
      <c r="T134" s="105">
        <f t="shared" si="348"/>
        <v>0</v>
      </c>
      <c r="U134" s="105">
        <f t="shared" si="348"/>
        <v>0</v>
      </c>
      <c r="V134" s="132"/>
      <c r="W134" s="105">
        <f t="shared" si="348"/>
        <v>949.96</v>
      </c>
      <c r="X134" s="105">
        <f t="shared" si="348"/>
        <v>950</v>
      </c>
      <c r="Y134" s="105">
        <f t="shared" ref="Y134:Y149" si="351">X134/W134*100</f>
        <v>100.00421070360856</v>
      </c>
      <c r="Z134" s="105">
        <f t="shared" si="348"/>
        <v>86.83</v>
      </c>
      <c r="AA134" s="105">
        <f t="shared" si="348"/>
        <v>86.83</v>
      </c>
      <c r="AB134" s="105">
        <f t="shared" ref="AB134:AB149" si="352">AA134/Z134*100</f>
        <v>100</v>
      </c>
      <c r="AC134" s="106"/>
      <c r="AD134" s="106"/>
      <c r="AE134" s="105">
        <f t="shared" si="348"/>
        <v>526.17999999999995</v>
      </c>
      <c r="AF134" s="105">
        <f t="shared" si="348"/>
        <v>526.17999999999995</v>
      </c>
      <c r="AG134" s="105">
        <f t="shared" ref="AG134:AG149" si="353">AF134/AE134*100</f>
        <v>100</v>
      </c>
      <c r="AH134" s="105">
        <f t="shared" si="348"/>
        <v>0</v>
      </c>
      <c r="AI134" s="105">
        <f t="shared" si="348"/>
        <v>0</v>
      </c>
      <c r="AJ134" s="105">
        <f t="shared" si="348"/>
        <v>749.99</v>
      </c>
      <c r="AK134" s="105">
        <f t="shared" si="348"/>
        <v>749.95</v>
      </c>
      <c r="AL134" s="105">
        <f t="shared" ref="AL134:AL149" si="354">AK134/AJ134*100</f>
        <v>99.994666595554619</v>
      </c>
      <c r="AM134" s="105"/>
      <c r="AN134" s="105"/>
      <c r="AO134" s="105">
        <f t="shared" si="348"/>
        <v>1358.6399999999999</v>
      </c>
      <c r="AP134" s="105">
        <f t="shared" si="348"/>
        <v>1358.62</v>
      </c>
      <c r="AQ134" s="105">
        <f t="shared" si="328"/>
        <v>99.998527939704402</v>
      </c>
      <c r="AR134" s="105">
        <f t="shared" si="348"/>
        <v>0</v>
      </c>
      <c r="AS134" s="105">
        <f t="shared" si="348"/>
        <v>0</v>
      </c>
      <c r="AT134" s="105">
        <f t="shared" si="348"/>
        <v>394.28000000000003</v>
      </c>
      <c r="AU134" s="105">
        <f t="shared" si="348"/>
        <v>394.28000000000003</v>
      </c>
      <c r="AV134" s="105">
        <f t="shared" si="326"/>
        <v>100</v>
      </c>
      <c r="AW134" s="105">
        <f t="shared" si="348"/>
        <v>0</v>
      </c>
      <c r="AX134" s="105">
        <f t="shared" si="348"/>
        <v>0</v>
      </c>
      <c r="AY134" s="105">
        <f t="shared" si="348"/>
        <v>617.79999999999995</v>
      </c>
      <c r="AZ134" s="105"/>
      <c r="BA134" s="106"/>
      <c r="BB134" s="292"/>
    </row>
    <row r="135" spans="1:54" ht="47.25">
      <c r="A135" s="297"/>
      <c r="B135" s="291"/>
      <c r="C135" s="291"/>
      <c r="D135" s="152" t="s">
        <v>2</v>
      </c>
      <c r="E135" s="104">
        <f>H135+K135+N135+Q135+T135+W135+Z135+AE135+AJ135+AO135+AT135+AY135</f>
        <v>878.3</v>
      </c>
      <c r="F135" s="104">
        <f t="shared" ref="F135:F142" si="355">I135+L135+O135+R135+U135+X135+AA135+AF135+AK135+AP135+AU135+AZ135</f>
        <v>872.88</v>
      </c>
      <c r="G135" s="133">
        <f t="shared" si="347"/>
        <v>99.382898781737453</v>
      </c>
      <c r="H135" s="104">
        <f>H25+H28+H31+H34+H37+H40+H43</f>
        <v>0</v>
      </c>
      <c r="I135" s="104">
        <f t="shared" ref="I135:BA137" si="356">I25+I28+I31+I34+I37+I40+I43</f>
        <v>0</v>
      </c>
      <c r="J135" s="104">
        <f t="shared" si="356"/>
        <v>0</v>
      </c>
      <c r="K135" s="104">
        <f t="shared" si="356"/>
        <v>0</v>
      </c>
      <c r="L135" s="104">
        <f t="shared" si="356"/>
        <v>0</v>
      </c>
      <c r="M135" s="104">
        <f t="shared" si="356"/>
        <v>0</v>
      </c>
      <c r="N135" s="104">
        <f t="shared" si="356"/>
        <v>0</v>
      </c>
      <c r="O135" s="104">
        <f t="shared" si="356"/>
        <v>0</v>
      </c>
      <c r="P135" s="104"/>
      <c r="Q135" s="104">
        <f t="shared" si="356"/>
        <v>0</v>
      </c>
      <c r="R135" s="104">
        <f t="shared" si="356"/>
        <v>0</v>
      </c>
      <c r="S135" s="104"/>
      <c r="T135" s="104">
        <f t="shared" si="356"/>
        <v>0</v>
      </c>
      <c r="U135" s="104">
        <f t="shared" si="356"/>
        <v>0</v>
      </c>
      <c r="V135" s="104">
        <f t="shared" si="356"/>
        <v>0</v>
      </c>
      <c r="W135" s="104">
        <f t="shared" si="356"/>
        <v>0</v>
      </c>
      <c r="X135" s="104">
        <f t="shared" si="356"/>
        <v>0</v>
      </c>
      <c r="Y135" s="104"/>
      <c r="Z135" s="104">
        <f t="shared" si="356"/>
        <v>13.02</v>
      </c>
      <c r="AA135" s="104">
        <f t="shared" si="356"/>
        <v>13.02</v>
      </c>
      <c r="AB135" s="104">
        <f t="shared" si="352"/>
        <v>100</v>
      </c>
      <c r="AC135" s="104">
        <f t="shared" si="356"/>
        <v>0</v>
      </c>
      <c r="AD135" s="104">
        <f t="shared" si="356"/>
        <v>0</v>
      </c>
      <c r="AE135" s="104">
        <f t="shared" si="356"/>
        <v>0</v>
      </c>
      <c r="AF135" s="104">
        <f t="shared" si="356"/>
        <v>0</v>
      </c>
      <c r="AG135" s="104"/>
      <c r="AH135" s="104">
        <f t="shared" si="356"/>
        <v>0</v>
      </c>
      <c r="AI135" s="104">
        <f t="shared" si="356"/>
        <v>0</v>
      </c>
      <c r="AJ135" s="104">
        <f t="shared" si="356"/>
        <v>0</v>
      </c>
      <c r="AK135" s="104">
        <f t="shared" si="356"/>
        <v>0</v>
      </c>
      <c r="AL135" s="104"/>
      <c r="AM135" s="104"/>
      <c r="AN135" s="104"/>
      <c r="AO135" s="104">
        <f t="shared" si="356"/>
        <v>838</v>
      </c>
      <c r="AP135" s="104">
        <f t="shared" si="356"/>
        <v>838</v>
      </c>
      <c r="AQ135" s="104">
        <f t="shared" si="328"/>
        <v>100</v>
      </c>
      <c r="AR135" s="104">
        <f t="shared" si="356"/>
        <v>0</v>
      </c>
      <c r="AS135" s="104">
        <f t="shared" si="356"/>
        <v>0</v>
      </c>
      <c r="AT135" s="104">
        <f t="shared" si="356"/>
        <v>21.86</v>
      </c>
      <c r="AU135" s="104">
        <f t="shared" si="356"/>
        <v>21.86</v>
      </c>
      <c r="AV135" s="104">
        <f t="shared" si="326"/>
        <v>100</v>
      </c>
      <c r="AW135" s="104">
        <f t="shared" si="356"/>
        <v>0</v>
      </c>
      <c r="AX135" s="104">
        <f t="shared" si="356"/>
        <v>0</v>
      </c>
      <c r="AY135" s="104">
        <f t="shared" si="356"/>
        <v>5.42</v>
      </c>
      <c r="AZ135" s="104">
        <f t="shared" si="356"/>
        <v>0</v>
      </c>
      <c r="BA135" s="104">
        <f t="shared" si="356"/>
        <v>0</v>
      </c>
      <c r="BB135" s="292"/>
    </row>
    <row r="136" spans="1:54">
      <c r="A136" s="297"/>
      <c r="B136" s="291"/>
      <c r="C136" s="291"/>
      <c r="D136" s="148" t="s">
        <v>293</v>
      </c>
      <c r="E136" s="104">
        <f>H136+K136+N136+Q136+T136+W136+Z136+AE136+AJ136+AO136+AT136+AY136</f>
        <v>8269.7200000000012</v>
      </c>
      <c r="F136" s="104">
        <f t="shared" si="355"/>
        <v>7657.3300000000008</v>
      </c>
      <c r="G136" s="133">
        <f t="shared" si="347"/>
        <v>92.594791601166662</v>
      </c>
      <c r="H136" s="104">
        <f t="shared" ref="H136:W137" si="357">H26+H29+H32+H35+H38+H41+H44</f>
        <v>598.58000000000004</v>
      </c>
      <c r="I136" s="104">
        <f t="shared" si="357"/>
        <v>598.54999999999995</v>
      </c>
      <c r="J136" s="104">
        <f t="shared" si="357"/>
        <v>99.994988138594664</v>
      </c>
      <c r="K136" s="104">
        <f t="shared" si="357"/>
        <v>918.76</v>
      </c>
      <c r="L136" s="104">
        <f t="shared" si="357"/>
        <v>918.8</v>
      </c>
      <c r="M136" s="104">
        <f t="shared" si="357"/>
        <v>100.00435369410945</v>
      </c>
      <c r="N136" s="104">
        <f t="shared" si="357"/>
        <v>840.54</v>
      </c>
      <c r="O136" s="104">
        <f t="shared" si="357"/>
        <v>840.54</v>
      </c>
      <c r="P136" s="104">
        <f t="shared" si="349"/>
        <v>100</v>
      </c>
      <c r="Q136" s="104">
        <f t="shared" si="357"/>
        <v>2106.46</v>
      </c>
      <c r="R136" s="104">
        <f t="shared" si="357"/>
        <v>2106.46</v>
      </c>
      <c r="S136" s="104">
        <f t="shared" si="350"/>
        <v>100</v>
      </c>
      <c r="T136" s="104">
        <f t="shared" si="357"/>
        <v>0</v>
      </c>
      <c r="U136" s="104">
        <f t="shared" si="357"/>
        <v>0</v>
      </c>
      <c r="V136" s="104">
        <f t="shared" si="357"/>
        <v>0</v>
      </c>
      <c r="W136" s="104">
        <f t="shared" si="357"/>
        <v>949.96</v>
      </c>
      <c r="X136" s="104">
        <f t="shared" si="356"/>
        <v>950</v>
      </c>
      <c r="Y136" s="104">
        <f t="shared" si="351"/>
        <v>100.00421070360856</v>
      </c>
      <c r="Z136" s="104">
        <f t="shared" si="356"/>
        <v>73.81</v>
      </c>
      <c r="AA136" s="104">
        <f t="shared" si="356"/>
        <v>73.81</v>
      </c>
      <c r="AB136" s="104">
        <f t="shared" si="352"/>
        <v>100</v>
      </c>
      <c r="AC136" s="104">
        <f t="shared" si="356"/>
        <v>0</v>
      </c>
      <c r="AD136" s="104">
        <f t="shared" si="356"/>
        <v>0</v>
      </c>
      <c r="AE136" s="104">
        <f t="shared" si="356"/>
        <v>526.17999999999995</v>
      </c>
      <c r="AF136" s="104">
        <f t="shared" si="356"/>
        <v>526.17999999999995</v>
      </c>
      <c r="AG136" s="104">
        <f t="shared" si="353"/>
        <v>100</v>
      </c>
      <c r="AH136" s="104">
        <f t="shared" si="356"/>
        <v>0</v>
      </c>
      <c r="AI136" s="104">
        <f t="shared" si="356"/>
        <v>0</v>
      </c>
      <c r="AJ136" s="104">
        <f t="shared" si="356"/>
        <v>749.99</v>
      </c>
      <c r="AK136" s="104">
        <f t="shared" si="356"/>
        <v>749.95</v>
      </c>
      <c r="AL136" s="104">
        <f t="shared" si="354"/>
        <v>99.994666595554619</v>
      </c>
      <c r="AM136" s="104"/>
      <c r="AN136" s="104"/>
      <c r="AO136" s="104">
        <f t="shared" si="356"/>
        <v>520.64</v>
      </c>
      <c r="AP136" s="104">
        <f t="shared" si="356"/>
        <v>520.62</v>
      </c>
      <c r="AQ136" s="104">
        <f t="shared" si="328"/>
        <v>99.996158574062704</v>
      </c>
      <c r="AR136" s="104">
        <f t="shared" si="356"/>
        <v>0</v>
      </c>
      <c r="AS136" s="104">
        <f t="shared" si="356"/>
        <v>0</v>
      </c>
      <c r="AT136" s="104">
        <f t="shared" si="356"/>
        <v>372.42</v>
      </c>
      <c r="AU136" s="104">
        <f t="shared" si="356"/>
        <v>372.42</v>
      </c>
      <c r="AV136" s="104">
        <f t="shared" si="326"/>
        <v>100</v>
      </c>
      <c r="AW136" s="104">
        <f t="shared" si="356"/>
        <v>0</v>
      </c>
      <c r="AX136" s="104">
        <f t="shared" si="356"/>
        <v>0</v>
      </c>
      <c r="AY136" s="104">
        <f t="shared" si="356"/>
        <v>612.38</v>
      </c>
      <c r="AZ136" s="104">
        <f t="shared" si="356"/>
        <v>0</v>
      </c>
      <c r="BA136" s="104">
        <f t="shared" si="356"/>
        <v>0</v>
      </c>
      <c r="BB136" s="292"/>
    </row>
    <row r="137" spans="1:54" ht="31.5">
      <c r="A137" s="297"/>
      <c r="B137" s="291"/>
      <c r="C137" s="291"/>
      <c r="D137" s="150" t="s">
        <v>43</v>
      </c>
      <c r="E137" s="104">
        <f t="shared" ref="E137:E149" si="358">H137+K137+N137+Q137+T137+W137+Z137+AE137+AJ137+AO137+AT137+AY137</f>
        <v>0</v>
      </c>
      <c r="F137" s="104">
        <f t="shared" si="355"/>
        <v>0</v>
      </c>
      <c r="G137" s="133"/>
      <c r="H137" s="104">
        <f t="shared" si="357"/>
        <v>0</v>
      </c>
      <c r="I137" s="104">
        <f t="shared" si="356"/>
        <v>0</v>
      </c>
      <c r="J137" s="104">
        <f t="shared" si="356"/>
        <v>0</v>
      </c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>
        <f t="shared" si="356"/>
        <v>0</v>
      </c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Y137" s="104"/>
      <c r="AZ137" s="104"/>
      <c r="BA137" s="104"/>
      <c r="BB137" s="292"/>
    </row>
    <row r="138" spans="1:54" s="137" customFormat="1">
      <c r="A138" s="297" t="s">
        <v>337</v>
      </c>
      <c r="B138" s="291"/>
      <c r="C138" s="291"/>
      <c r="D138" s="149" t="s">
        <v>41</v>
      </c>
      <c r="E138" s="105">
        <f>E45</f>
        <v>421285.52563000005</v>
      </c>
      <c r="F138" s="105">
        <f t="shared" ref="F138:AF140" si="359">F45</f>
        <v>210009.90547000003</v>
      </c>
      <c r="G138" s="105">
        <f t="shared" si="347"/>
        <v>49.849779471047903</v>
      </c>
      <c r="H138" s="105">
        <f t="shared" si="359"/>
        <v>0</v>
      </c>
      <c r="I138" s="105">
        <f t="shared" si="359"/>
        <v>0</v>
      </c>
      <c r="J138" s="105">
        <f t="shared" si="359"/>
        <v>0</v>
      </c>
      <c r="K138" s="105">
        <f t="shared" si="359"/>
        <v>34420.281560000003</v>
      </c>
      <c r="L138" s="105">
        <f t="shared" si="359"/>
        <v>34420.281560000003</v>
      </c>
      <c r="M138" s="105">
        <f t="shared" si="359"/>
        <v>100</v>
      </c>
      <c r="N138" s="105">
        <f t="shared" si="359"/>
        <v>10442.44</v>
      </c>
      <c r="O138" s="105">
        <f t="shared" si="359"/>
        <v>10442.44</v>
      </c>
      <c r="P138" s="105">
        <f t="shared" si="349"/>
        <v>100</v>
      </c>
      <c r="Q138" s="105">
        <f t="shared" si="359"/>
        <v>9031.8760000000002</v>
      </c>
      <c r="R138" s="105">
        <f t="shared" si="359"/>
        <v>9031.8760000000002</v>
      </c>
      <c r="S138" s="105">
        <f t="shared" si="350"/>
        <v>100</v>
      </c>
      <c r="T138" s="105">
        <f t="shared" si="359"/>
        <v>26087.593000000001</v>
      </c>
      <c r="U138" s="105">
        <f t="shared" si="359"/>
        <v>26087.593000000001</v>
      </c>
      <c r="V138" s="105">
        <f t="shared" si="359"/>
        <v>100</v>
      </c>
      <c r="W138" s="105">
        <f t="shared" si="359"/>
        <v>14733.175999999999</v>
      </c>
      <c r="X138" s="105">
        <f t="shared" si="359"/>
        <v>14733.175999999999</v>
      </c>
      <c r="Y138" s="105">
        <f t="shared" si="351"/>
        <v>100</v>
      </c>
      <c r="Z138" s="105">
        <f t="shared" si="359"/>
        <v>23.139130000000002</v>
      </c>
      <c r="AA138" s="105">
        <f t="shared" si="359"/>
        <v>23.139130000000002</v>
      </c>
      <c r="AB138" s="105">
        <f t="shared" si="352"/>
        <v>100</v>
      </c>
      <c r="AC138" s="105">
        <f t="shared" si="359"/>
        <v>0</v>
      </c>
      <c r="AD138" s="105">
        <f t="shared" si="359"/>
        <v>0</v>
      </c>
      <c r="AE138" s="105">
        <f t="shared" si="359"/>
        <v>302.45800000000003</v>
      </c>
      <c r="AF138" s="105">
        <f t="shared" si="359"/>
        <v>302.45800000000003</v>
      </c>
      <c r="AG138" s="105">
        <f t="shared" si="353"/>
        <v>100</v>
      </c>
      <c r="AH138" s="105"/>
      <c r="AI138" s="105"/>
      <c r="AJ138" s="105">
        <f t="shared" ref="AJ138:AK138" si="360">AJ45</f>
        <v>91100.86378</v>
      </c>
      <c r="AK138" s="105">
        <f t="shared" si="360"/>
        <v>91100.86378</v>
      </c>
      <c r="AL138" s="105">
        <f t="shared" si="354"/>
        <v>100</v>
      </c>
      <c r="AM138" s="105"/>
      <c r="AN138" s="105"/>
      <c r="AO138" s="105">
        <f t="shared" ref="AO138:AP138" si="361">AO45</f>
        <v>18633.863000000005</v>
      </c>
      <c r="AP138" s="105">
        <f t="shared" si="361"/>
        <v>18633.863000000005</v>
      </c>
      <c r="AQ138" s="105">
        <f t="shared" ref="AQ138:AQ149" si="362">AP138/AO138*100</f>
        <v>100</v>
      </c>
      <c r="AR138" s="105"/>
      <c r="AS138" s="105"/>
      <c r="AT138" s="105">
        <f t="shared" ref="AT138:AU138" si="363">AT45</f>
        <v>5234.2150000000001</v>
      </c>
      <c r="AU138" s="105">
        <f t="shared" si="363"/>
        <v>5234.2150000000001</v>
      </c>
      <c r="AV138" s="104">
        <f t="shared" si="326"/>
        <v>100</v>
      </c>
      <c r="AW138" s="105"/>
      <c r="AX138" s="105"/>
      <c r="AY138" s="105">
        <f t="shared" ref="AY138:AZ138" si="364">AY45</f>
        <v>0</v>
      </c>
      <c r="AZ138" s="105">
        <f t="shared" si="364"/>
        <v>0</v>
      </c>
      <c r="BA138" s="105"/>
      <c r="BB138" s="292"/>
    </row>
    <row r="139" spans="1:54" ht="47.25">
      <c r="A139" s="297"/>
      <c r="B139" s="291"/>
      <c r="C139" s="291"/>
      <c r="D139" s="148" t="s">
        <v>2</v>
      </c>
      <c r="E139" s="104">
        <f t="shared" ref="E139:T140" si="365">E46</f>
        <v>170012</v>
      </c>
      <c r="F139" s="104">
        <f t="shared" si="365"/>
        <v>144433.40513000003</v>
      </c>
      <c r="G139" s="104">
        <f t="shared" si="347"/>
        <v>84.954829735548103</v>
      </c>
      <c r="H139" s="104">
        <f t="shared" si="365"/>
        <v>0</v>
      </c>
      <c r="I139" s="104">
        <f t="shared" si="365"/>
        <v>0</v>
      </c>
      <c r="J139" s="104">
        <f t="shared" si="365"/>
        <v>0</v>
      </c>
      <c r="K139" s="104">
        <f t="shared" si="365"/>
        <v>1745.3</v>
      </c>
      <c r="L139" s="104">
        <f t="shared" si="365"/>
        <v>1745.3</v>
      </c>
      <c r="M139" s="104">
        <f t="shared" si="365"/>
        <v>0</v>
      </c>
      <c r="N139" s="104">
        <f t="shared" si="365"/>
        <v>10442.44</v>
      </c>
      <c r="O139" s="104">
        <f t="shared" si="365"/>
        <v>10442.44</v>
      </c>
      <c r="P139" s="104">
        <f t="shared" si="349"/>
        <v>100</v>
      </c>
      <c r="Q139" s="104">
        <f t="shared" si="365"/>
        <v>8904.76</v>
      </c>
      <c r="R139" s="104">
        <f t="shared" si="365"/>
        <v>8904.76</v>
      </c>
      <c r="S139" s="104">
        <f t="shared" si="350"/>
        <v>100</v>
      </c>
      <c r="T139" s="104">
        <f t="shared" si="365"/>
        <v>25882.593000000001</v>
      </c>
      <c r="U139" s="104">
        <f t="shared" si="359"/>
        <v>25882.593000000001</v>
      </c>
      <c r="V139" s="104">
        <f t="shared" si="359"/>
        <v>0</v>
      </c>
      <c r="W139" s="104">
        <f t="shared" si="359"/>
        <v>14705.175999999999</v>
      </c>
      <c r="X139" s="104">
        <f t="shared" si="359"/>
        <v>14705.175999999999</v>
      </c>
      <c r="Y139" s="104">
        <f t="shared" si="351"/>
        <v>100</v>
      </c>
      <c r="Z139" s="104">
        <f t="shared" si="359"/>
        <v>23.139130000000002</v>
      </c>
      <c r="AA139" s="104">
        <f t="shared" si="359"/>
        <v>23.139130000000002</v>
      </c>
      <c r="AB139" s="104">
        <f t="shared" si="352"/>
        <v>100</v>
      </c>
      <c r="AC139" s="104">
        <f t="shared" si="359"/>
        <v>0</v>
      </c>
      <c r="AD139" s="104">
        <f t="shared" si="359"/>
        <v>0</v>
      </c>
      <c r="AE139" s="104">
        <f t="shared" si="359"/>
        <v>86.539000000000001</v>
      </c>
      <c r="AF139" s="104">
        <f t="shared" si="359"/>
        <v>86.539000000000001</v>
      </c>
      <c r="AG139" s="104">
        <f t="shared" si="353"/>
        <v>100</v>
      </c>
      <c r="AH139" s="104">
        <f t="shared" ref="AH139:BA139" si="366">AH46</f>
        <v>0</v>
      </c>
      <c r="AI139" s="104">
        <f t="shared" si="366"/>
        <v>0</v>
      </c>
      <c r="AJ139" s="104">
        <f t="shared" si="366"/>
        <v>73407.904999999999</v>
      </c>
      <c r="AK139" s="104">
        <f t="shared" si="366"/>
        <v>73407.904999999999</v>
      </c>
      <c r="AL139" s="104">
        <f t="shared" si="354"/>
        <v>100</v>
      </c>
      <c r="AM139" s="104"/>
      <c r="AN139" s="104"/>
      <c r="AO139" s="104">
        <f t="shared" si="366"/>
        <v>5084.843000000008</v>
      </c>
      <c r="AP139" s="104">
        <f t="shared" si="366"/>
        <v>5084.843000000008</v>
      </c>
      <c r="AQ139" s="105">
        <f t="shared" si="362"/>
        <v>100</v>
      </c>
      <c r="AR139" s="104">
        <f t="shared" si="366"/>
        <v>0</v>
      </c>
      <c r="AS139" s="104">
        <f t="shared" si="366"/>
        <v>0</v>
      </c>
      <c r="AT139" s="104">
        <f t="shared" si="366"/>
        <v>4150.71</v>
      </c>
      <c r="AU139" s="104">
        <f t="shared" si="366"/>
        <v>4150.71</v>
      </c>
      <c r="AV139" s="104">
        <f t="shared" si="326"/>
        <v>100</v>
      </c>
      <c r="AW139" s="104">
        <f t="shared" si="366"/>
        <v>0</v>
      </c>
      <c r="AX139" s="104">
        <f t="shared" si="366"/>
        <v>0</v>
      </c>
      <c r="AY139" s="104">
        <f t="shared" si="366"/>
        <v>0</v>
      </c>
      <c r="AZ139" s="104">
        <f t="shared" si="366"/>
        <v>0</v>
      </c>
      <c r="BA139" s="104">
        <f t="shared" si="366"/>
        <v>0</v>
      </c>
      <c r="BB139" s="292"/>
    </row>
    <row r="140" spans="1:54">
      <c r="A140" s="297"/>
      <c r="B140" s="291"/>
      <c r="C140" s="291"/>
      <c r="D140" s="148" t="s">
        <v>293</v>
      </c>
      <c r="E140" s="104">
        <f t="shared" si="365"/>
        <v>251273.52563000002</v>
      </c>
      <c r="F140" s="104">
        <f t="shared" si="359"/>
        <v>65576.500339999999</v>
      </c>
      <c r="G140" s="104">
        <f t="shared" si="347"/>
        <v>26.097656000800228</v>
      </c>
      <c r="H140" s="104">
        <f t="shared" si="359"/>
        <v>0</v>
      </c>
      <c r="I140" s="104">
        <f t="shared" si="359"/>
        <v>0</v>
      </c>
      <c r="J140" s="104">
        <f t="shared" si="359"/>
        <v>0</v>
      </c>
      <c r="K140" s="104">
        <f t="shared" si="359"/>
        <v>32674.98156</v>
      </c>
      <c r="L140" s="104">
        <f t="shared" si="359"/>
        <v>32674.98156</v>
      </c>
      <c r="M140" s="104">
        <f t="shared" si="359"/>
        <v>100</v>
      </c>
      <c r="N140" s="104">
        <f t="shared" si="359"/>
        <v>0</v>
      </c>
      <c r="O140" s="104">
        <f t="shared" si="359"/>
        <v>0</v>
      </c>
      <c r="P140" s="104"/>
      <c r="Q140" s="104">
        <f t="shared" si="359"/>
        <v>127.116</v>
      </c>
      <c r="R140" s="104">
        <f t="shared" si="359"/>
        <v>127.116</v>
      </c>
      <c r="S140" s="104">
        <f t="shared" si="350"/>
        <v>100</v>
      </c>
      <c r="T140" s="104">
        <f t="shared" si="359"/>
        <v>205</v>
      </c>
      <c r="U140" s="104">
        <f t="shared" si="359"/>
        <v>205</v>
      </c>
      <c r="V140" s="104">
        <f t="shared" si="359"/>
        <v>100</v>
      </c>
      <c r="W140" s="104">
        <f t="shared" si="359"/>
        <v>28</v>
      </c>
      <c r="X140" s="104">
        <f t="shared" si="359"/>
        <v>28</v>
      </c>
      <c r="Y140" s="104">
        <f t="shared" si="351"/>
        <v>100</v>
      </c>
      <c r="Z140" s="104">
        <f>AA140</f>
        <v>0</v>
      </c>
      <c r="AA140" s="104">
        <f t="shared" si="359"/>
        <v>0</v>
      </c>
      <c r="AB140" s="104"/>
      <c r="AC140" s="104">
        <f t="shared" si="359"/>
        <v>0</v>
      </c>
      <c r="AD140" s="104">
        <f t="shared" si="359"/>
        <v>0</v>
      </c>
      <c r="AE140" s="104">
        <f t="shared" si="359"/>
        <v>215.91900000000001</v>
      </c>
      <c r="AF140" s="104">
        <f t="shared" si="359"/>
        <v>215.91900000000001</v>
      </c>
      <c r="AG140" s="104">
        <f t="shared" si="353"/>
        <v>100</v>
      </c>
      <c r="AH140" s="104">
        <f t="shared" ref="AH140:BA140" si="367">AH47</f>
        <v>0</v>
      </c>
      <c r="AI140" s="104">
        <f t="shared" si="367"/>
        <v>0</v>
      </c>
      <c r="AJ140" s="104">
        <f t="shared" si="367"/>
        <v>17692.958780000001</v>
      </c>
      <c r="AK140" s="104">
        <f t="shared" si="367"/>
        <v>17692.958780000001</v>
      </c>
      <c r="AL140" s="104">
        <f t="shared" si="354"/>
        <v>100</v>
      </c>
      <c r="AM140" s="104"/>
      <c r="AN140" s="104"/>
      <c r="AO140" s="104">
        <f t="shared" si="367"/>
        <v>13549.019999999999</v>
      </c>
      <c r="AP140" s="104">
        <f t="shared" si="367"/>
        <v>13549.019999999999</v>
      </c>
      <c r="AQ140" s="105">
        <f t="shared" si="362"/>
        <v>100</v>
      </c>
      <c r="AR140" s="104">
        <f t="shared" si="367"/>
        <v>0</v>
      </c>
      <c r="AS140" s="104">
        <f t="shared" si="367"/>
        <v>0</v>
      </c>
      <c r="AT140" s="104">
        <f t="shared" si="367"/>
        <v>1083.5049999999999</v>
      </c>
      <c r="AU140" s="104">
        <f t="shared" si="367"/>
        <v>1083.5049999999999</v>
      </c>
      <c r="AV140" s="104">
        <f t="shared" si="326"/>
        <v>100</v>
      </c>
      <c r="AW140" s="104">
        <f t="shared" si="367"/>
        <v>0</v>
      </c>
      <c r="AX140" s="104">
        <f t="shared" si="367"/>
        <v>0</v>
      </c>
      <c r="AY140" s="104">
        <f t="shared" si="367"/>
        <v>0</v>
      </c>
      <c r="AZ140" s="104">
        <f t="shared" si="367"/>
        <v>0</v>
      </c>
      <c r="BA140" s="104">
        <f t="shared" si="367"/>
        <v>0</v>
      </c>
      <c r="BB140" s="292"/>
    </row>
    <row r="141" spans="1:54" ht="31.5">
      <c r="A141" s="297"/>
      <c r="B141" s="291"/>
      <c r="C141" s="291"/>
      <c r="D141" s="150" t="s">
        <v>43</v>
      </c>
      <c r="E141" s="104"/>
      <c r="F141" s="104">
        <f t="shared" si="355"/>
        <v>0</v>
      </c>
      <c r="G141" s="133"/>
      <c r="H141" s="104">
        <f t="shared" ref="H141" si="368">H48</f>
        <v>0</v>
      </c>
      <c r="I141" s="104"/>
      <c r="J141" s="133"/>
      <c r="K141" s="104"/>
      <c r="L141" s="104"/>
      <c r="M141" s="104"/>
      <c r="N141" s="104"/>
      <c r="O141" s="104"/>
      <c r="P141" s="134"/>
      <c r="Q141" s="104"/>
      <c r="R141" s="104"/>
      <c r="S141" s="133"/>
      <c r="T141" s="104"/>
      <c r="U141" s="104"/>
      <c r="V141" s="133"/>
      <c r="W141" s="104"/>
      <c r="X141" s="104"/>
      <c r="Y141" s="104"/>
      <c r="Z141" s="104"/>
      <c r="AA141" s="104"/>
      <c r="AB141" s="107"/>
      <c r="AC141" s="107"/>
      <c r="AD141" s="107"/>
      <c r="AE141" s="104"/>
      <c r="AF141" s="104"/>
      <c r="AG141" s="107"/>
      <c r="AH141" s="107"/>
      <c r="AI141" s="107"/>
      <c r="AJ141" s="104"/>
      <c r="AK141" s="104"/>
      <c r="AL141" s="104"/>
      <c r="AM141" s="107"/>
      <c r="AN141" s="107"/>
      <c r="AO141" s="104"/>
      <c r="AP141" s="104"/>
      <c r="AQ141" s="105"/>
      <c r="AR141" s="107"/>
      <c r="AS141" s="107"/>
      <c r="AT141" s="104"/>
      <c r="AU141" s="104"/>
      <c r="AV141" s="104"/>
      <c r="AW141" s="107"/>
      <c r="AX141" s="107"/>
      <c r="AY141" s="104"/>
      <c r="AZ141" s="104"/>
      <c r="BA141" s="107"/>
      <c r="BB141" s="292"/>
    </row>
    <row r="142" spans="1:54" s="137" customFormat="1">
      <c r="A142" s="297" t="s">
        <v>338</v>
      </c>
      <c r="B142" s="291"/>
      <c r="C142" s="291"/>
      <c r="D142" s="151" t="s">
        <v>41</v>
      </c>
      <c r="E142" s="105">
        <f t="shared" si="358"/>
        <v>67252.626829999994</v>
      </c>
      <c r="F142" s="105">
        <f t="shared" si="355"/>
        <v>57333.546829999999</v>
      </c>
      <c r="G142" s="132">
        <f t="shared" si="347"/>
        <v>85.251014766942461</v>
      </c>
      <c r="H142" s="105">
        <f t="shared" ref="H142:AY142" si="369">H143+H144+H145</f>
        <v>1448.44</v>
      </c>
      <c r="I142" s="105">
        <f t="shared" si="369"/>
        <v>1448.44</v>
      </c>
      <c r="J142" s="132">
        <f t="shared" ref="J142:J148" si="370">I142/H142*100</f>
        <v>100</v>
      </c>
      <c r="K142" s="105">
        <f t="shared" si="369"/>
        <v>4894.04</v>
      </c>
      <c r="L142" s="105">
        <f t="shared" si="369"/>
        <v>4894.04</v>
      </c>
      <c r="M142" s="132">
        <f t="shared" ref="M142:M149" si="371">L142/K142*100</f>
        <v>100</v>
      </c>
      <c r="N142" s="105">
        <f t="shared" si="369"/>
        <v>5180.21</v>
      </c>
      <c r="O142" s="105">
        <f t="shared" si="369"/>
        <v>5180.21</v>
      </c>
      <c r="P142" s="132">
        <f t="shared" si="349"/>
        <v>100</v>
      </c>
      <c r="Q142" s="105">
        <f t="shared" si="369"/>
        <v>5722.17</v>
      </c>
      <c r="R142" s="105">
        <f t="shared" si="369"/>
        <v>5722.16</v>
      </c>
      <c r="S142" s="132">
        <f t="shared" si="350"/>
        <v>99.999825241123546</v>
      </c>
      <c r="T142" s="105">
        <f t="shared" si="369"/>
        <v>6534.0949999999993</v>
      </c>
      <c r="U142" s="105">
        <f t="shared" si="369"/>
        <v>6534.0949999999993</v>
      </c>
      <c r="V142" s="132">
        <f t="shared" ref="V142:V149" si="372">U142/T142*100</f>
        <v>100</v>
      </c>
      <c r="W142" s="105">
        <f t="shared" si="369"/>
        <v>5946.9050000000007</v>
      </c>
      <c r="X142" s="105">
        <f t="shared" si="369"/>
        <v>5946.9050000000007</v>
      </c>
      <c r="Y142" s="105">
        <f t="shared" si="351"/>
        <v>100</v>
      </c>
      <c r="Z142" s="105">
        <f t="shared" si="369"/>
        <v>8317.1468299999997</v>
      </c>
      <c r="AA142" s="105">
        <f t="shared" si="369"/>
        <v>8317.1468299999997</v>
      </c>
      <c r="AB142" s="105">
        <f t="shared" si="352"/>
        <v>100</v>
      </c>
      <c r="AC142" s="105">
        <f t="shared" si="369"/>
        <v>0</v>
      </c>
      <c r="AD142" s="105">
        <f t="shared" si="369"/>
        <v>0</v>
      </c>
      <c r="AE142" s="105">
        <f t="shared" si="369"/>
        <v>3926.55</v>
      </c>
      <c r="AF142" s="105">
        <f t="shared" si="369"/>
        <v>3926.55</v>
      </c>
      <c r="AG142" s="105">
        <f t="shared" si="353"/>
        <v>100</v>
      </c>
      <c r="AH142" s="105">
        <f t="shared" si="369"/>
        <v>0</v>
      </c>
      <c r="AI142" s="105">
        <f t="shared" si="369"/>
        <v>0</v>
      </c>
      <c r="AJ142" s="105">
        <f t="shared" si="369"/>
        <v>5103.09</v>
      </c>
      <c r="AK142" s="104">
        <f t="shared" si="369"/>
        <v>5103.09</v>
      </c>
      <c r="AL142" s="104">
        <f t="shared" si="354"/>
        <v>100</v>
      </c>
      <c r="AM142" s="105"/>
      <c r="AN142" s="105"/>
      <c r="AO142" s="105">
        <f t="shared" si="369"/>
        <v>4994.5300000000007</v>
      </c>
      <c r="AP142" s="105">
        <f t="shared" si="369"/>
        <v>4994.5300000000007</v>
      </c>
      <c r="AQ142" s="105">
        <f t="shared" si="362"/>
        <v>100</v>
      </c>
      <c r="AR142" s="105">
        <f t="shared" si="369"/>
        <v>0</v>
      </c>
      <c r="AS142" s="105">
        <f t="shared" si="369"/>
        <v>0</v>
      </c>
      <c r="AT142" s="105">
        <f t="shared" si="369"/>
        <v>5266.3799999999992</v>
      </c>
      <c r="AU142" s="105">
        <f t="shared" si="369"/>
        <v>5266.3799999999992</v>
      </c>
      <c r="AV142" s="104">
        <f t="shared" si="326"/>
        <v>100</v>
      </c>
      <c r="AW142" s="105">
        <f t="shared" si="369"/>
        <v>0</v>
      </c>
      <c r="AX142" s="105">
        <f t="shared" si="369"/>
        <v>0</v>
      </c>
      <c r="AY142" s="105">
        <f t="shared" si="369"/>
        <v>9919.07</v>
      </c>
      <c r="AZ142" s="105"/>
      <c r="BA142" s="106"/>
      <c r="BB142" s="292"/>
    </row>
    <row r="143" spans="1:54" ht="47.25">
      <c r="A143" s="297"/>
      <c r="B143" s="291"/>
      <c r="C143" s="291"/>
      <c r="D143" s="152" t="s">
        <v>2</v>
      </c>
      <c r="E143" s="104">
        <f t="shared" si="358"/>
        <v>960</v>
      </c>
      <c r="F143" s="104">
        <f>I143+L143+O143+R143+U143+X143+AA143+AF143+AK143+AP143+AU143+AZ143</f>
        <v>960</v>
      </c>
      <c r="G143" s="133">
        <f t="shared" si="347"/>
        <v>100</v>
      </c>
      <c r="H143" s="104"/>
      <c r="I143" s="104"/>
      <c r="J143" s="133"/>
      <c r="K143" s="104">
        <f>L143</f>
        <v>224.5</v>
      </c>
      <c r="L143" s="104">
        <v>224.5</v>
      </c>
      <c r="M143" s="133">
        <f t="shared" si="371"/>
        <v>100</v>
      </c>
      <c r="N143" s="104">
        <v>495.5</v>
      </c>
      <c r="O143" s="104">
        <v>495.5</v>
      </c>
      <c r="P143" s="133">
        <f t="shared" si="349"/>
        <v>100</v>
      </c>
      <c r="Q143" s="104">
        <v>240</v>
      </c>
      <c r="R143" s="104">
        <v>240</v>
      </c>
      <c r="S143" s="133">
        <f t="shared" si="350"/>
        <v>100</v>
      </c>
      <c r="T143" s="104">
        <v>0</v>
      </c>
      <c r="U143" s="104"/>
      <c r="V143" s="133"/>
      <c r="W143" s="104"/>
      <c r="X143" s="104"/>
      <c r="Y143" s="104"/>
      <c r="Z143" s="104">
        <v>0</v>
      </c>
      <c r="AA143" s="104"/>
      <c r="AB143" s="104"/>
      <c r="AC143" s="107"/>
      <c r="AD143" s="107"/>
      <c r="AE143" s="104">
        <v>0</v>
      </c>
      <c r="AF143" s="104"/>
      <c r="AG143" s="107"/>
      <c r="AH143" s="107"/>
      <c r="AI143" s="107"/>
      <c r="AJ143" s="104">
        <v>0</v>
      </c>
      <c r="AK143" s="104"/>
      <c r="AL143" s="104"/>
      <c r="AM143" s="107"/>
      <c r="AN143" s="107"/>
      <c r="AO143" s="104">
        <v>0</v>
      </c>
      <c r="AP143" s="104"/>
      <c r="AQ143" s="105"/>
      <c r="AR143" s="107"/>
      <c r="AS143" s="107"/>
      <c r="AT143" s="104">
        <v>0</v>
      </c>
      <c r="AU143" s="104"/>
      <c r="AV143" s="104"/>
      <c r="AW143" s="107"/>
      <c r="AX143" s="107"/>
      <c r="AY143" s="104">
        <v>0</v>
      </c>
      <c r="AZ143" s="104"/>
      <c r="BA143" s="107"/>
      <c r="BB143" s="292"/>
    </row>
    <row r="144" spans="1:54">
      <c r="A144" s="297"/>
      <c r="B144" s="291"/>
      <c r="C144" s="291"/>
      <c r="D144" s="148" t="s">
        <v>293</v>
      </c>
      <c r="E144" s="104">
        <f t="shared" si="358"/>
        <v>56822.622009999999</v>
      </c>
      <c r="F144" s="104">
        <f t="shared" ref="F144:F149" si="373">I144+L144+O144+R144+U144+X144+AA144+AF144+AK144+AP144+AU144+AZ144</f>
        <v>48806.012009999991</v>
      </c>
      <c r="G144" s="133">
        <f t="shared" si="347"/>
        <v>85.891868913424659</v>
      </c>
      <c r="H144" s="104">
        <f>I144</f>
        <v>1382</v>
      </c>
      <c r="I144" s="104">
        <v>1382</v>
      </c>
      <c r="J144" s="133">
        <f t="shared" si="370"/>
        <v>100</v>
      </c>
      <c r="K144" s="104">
        <f>L144</f>
        <v>4325.25</v>
      </c>
      <c r="L144" s="104">
        <v>4325.25</v>
      </c>
      <c r="M144" s="133">
        <f t="shared" si="371"/>
        <v>100</v>
      </c>
      <c r="N144" s="104">
        <v>4395.8500000000004</v>
      </c>
      <c r="O144" s="104">
        <v>4395.8500000000004</v>
      </c>
      <c r="P144" s="133">
        <f t="shared" si="349"/>
        <v>100</v>
      </c>
      <c r="Q144" s="104">
        <v>5230.51</v>
      </c>
      <c r="R144" s="104">
        <v>5230.5</v>
      </c>
      <c r="S144" s="133">
        <f t="shared" si="350"/>
        <v>99.999808814054461</v>
      </c>
      <c r="T144" s="104">
        <f>U144</f>
        <v>6218.6949999999997</v>
      </c>
      <c r="U144" s="104">
        <v>6218.6949999999997</v>
      </c>
      <c r="V144" s="133">
        <f t="shared" si="372"/>
        <v>100</v>
      </c>
      <c r="W144" s="104">
        <f>X144</f>
        <v>5595.8230000000003</v>
      </c>
      <c r="X144" s="104">
        <v>5595.8230000000003</v>
      </c>
      <c r="Y144" s="104">
        <f t="shared" si="351"/>
        <v>100</v>
      </c>
      <c r="Z144" s="104">
        <f>AA144</f>
        <v>6374.4140100000004</v>
      </c>
      <c r="AA144" s="104">
        <v>6374.4140100000004</v>
      </c>
      <c r="AB144" s="104">
        <f t="shared" si="352"/>
        <v>100</v>
      </c>
      <c r="AC144" s="107"/>
      <c r="AD144" s="107"/>
      <c r="AE144" s="104">
        <f>AF144</f>
        <v>2576.1</v>
      </c>
      <c r="AF144" s="104">
        <f>3536.1-960</f>
        <v>2576.1</v>
      </c>
      <c r="AG144" s="104">
        <f t="shared" si="353"/>
        <v>100</v>
      </c>
      <c r="AH144" s="107"/>
      <c r="AI144" s="107"/>
      <c r="AJ144" s="104">
        <f>AK144</f>
        <v>3849.8</v>
      </c>
      <c r="AK144" s="104">
        <v>3849.8</v>
      </c>
      <c r="AL144" s="104">
        <f t="shared" si="354"/>
        <v>100</v>
      </c>
      <c r="AM144" s="107"/>
      <c r="AN144" s="107"/>
      <c r="AO144" s="104">
        <f>AP144</f>
        <v>4317.1000000000004</v>
      </c>
      <c r="AP144" s="104">
        <v>4317.1000000000004</v>
      </c>
      <c r="AQ144" s="105">
        <f t="shared" si="362"/>
        <v>100</v>
      </c>
      <c r="AR144" s="107"/>
      <c r="AS144" s="107"/>
      <c r="AT144" s="104">
        <f>AU144</f>
        <v>4540.4799999999996</v>
      </c>
      <c r="AU144" s="104">
        <v>4540.4799999999996</v>
      </c>
      <c r="AV144" s="104">
        <f t="shared" si="326"/>
        <v>100</v>
      </c>
      <c r="AW144" s="107"/>
      <c r="AX144" s="107"/>
      <c r="AY144" s="104">
        <v>8016.6</v>
      </c>
      <c r="AZ144" s="107"/>
      <c r="BA144" s="107"/>
      <c r="BB144" s="292"/>
    </row>
    <row r="145" spans="1:54" ht="31.5">
      <c r="A145" s="297"/>
      <c r="B145" s="291"/>
      <c r="C145" s="291"/>
      <c r="D145" s="150" t="s">
        <v>43</v>
      </c>
      <c r="E145" s="104">
        <f t="shared" si="358"/>
        <v>9470.0048200000001</v>
      </c>
      <c r="F145" s="104">
        <f t="shared" si="373"/>
        <v>7567.5348199999999</v>
      </c>
      <c r="G145" s="133">
        <f t="shared" si="347"/>
        <v>79.910569887122818</v>
      </c>
      <c r="H145" s="104">
        <f>I145</f>
        <v>66.44</v>
      </c>
      <c r="I145" s="104">
        <v>66.44</v>
      </c>
      <c r="J145" s="133">
        <f t="shared" si="370"/>
        <v>100</v>
      </c>
      <c r="K145" s="104">
        <f>L145</f>
        <v>344.29</v>
      </c>
      <c r="L145" s="104">
        <v>344.29</v>
      </c>
      <c r="M145" s="133">
        <f t="shared" si="371"/>
        <v>100</v>
      </c>
      <c r="N145" s="104">
        <v>288.86</v>
      </c>
      <c r="O145" s="104">
        <v>288.86</v>
      </c>
      <c r="P145" s="133">
        <f t="shared" si="349"/>
        <v>100</v>
      </c>
      <c r="Q145" s="104">
        <v>251.66</v>
      </c>
      <c r="R145" s="104">
        <v>251.66</v>
      </c>
      <c r="S145" s="133">
        <f t="shared" si="350"/>
        <v>100</v>
      </c>
      <c r="T145" s="104">
        <v>315.39999999999998</v>
      </c>
      <c r="U145" s="104">
        <v>315.39999999999998</v>
      </c>
      <c r="V145" s="133">
        <f t="shared" si="372"/>
        <v>100</v>
      </c>
      <c r="W145" s="104">
        <f>X145</f>
        <v>351.08199999999999</v>
      </c>
      <c r="X145" s="104">
        <v>351.08199999999999</v>
      </c>
      <c r="Y145" s="104">
        <f t="shared" si="351"/>
        <v>100</v>
      </c>
      <c r="Z145" s="104">
        <f>AA145</f>
        <v>1942.7328199999999</v>
      </c>
      <c r="AA145" s="104">
        <v>1942.7328199999999</v>
      </c>
      <c r="AB145" s="104">
        <f t="shared" si="352"/>
        <v>100</v>
      </c>
      <c r="AC145" s="107"/>
      <c r="AD145" s="107"/>
      <c r="AE145" s="104">
        <f>AF145</f>
        <v>1350.45</v>
      </c>
      <c r="AF145" s="104">
        <v>1350.45</v>
      </c>
      <c r="AG145" s="104">
        <f t="shared" si="353"/>
        <v>100</v>
      </c>
      <c r="AH145" s="107"/>
      <c r="AI145" s="107"/>
      <c r="AJ145" s="104">
        <f>AK145</f>
        <v>1253.29</v>
      </c>
      <c r="AK145" s="104">
        <v>1253.29</v>
      </c>
      <c r="AL145" s="104">
        <f t="shared" si="354"/>
        <v>100</v>
      </c>
      <c r="AM145" s="107"/>
      <c r="AN145" s="107"/>
      <c r="AO145" s="104">
        <f>AP145</f>
        <v>677.43</v>
      </c>
      <c r="AP145" s="104">
        <v>677.43</v>
      </c>
      <c r="AQ145" s="105">
        <f t="shared" si="362"/>
        <v>100</v>
      </c>
      <c r="AR145" s="107"/>
      <c r="AS145" s="107"/>
      <c r="AT145" s="104">
        <f>AU145</f>
        <v>725.9</v>
      </c>
      <c r="AU145" s="104">
        <v>725.9</v>
      </c>
      <c r="AV145" s="104">
        <f t="shared" si="326"/>
        <v>100</v>
      </c>
      <c r="AW145" s="107"/>
      <c r="AX145" s="107"/>
      <c r="AY145" s="104">
        <v>1902.47</v>
      </c>
      <c r="AZ145" s="104"/>
      <c r="BA145" s="107"/>
      <c r="BB145" s="292"/>
    </row>
    <row r="146" spans="1:54" s="137" customFormat="1">
      <c r="A146" s="297" t="s">
        <v>347</v>
      </c>
      <c r="B146" s="291"/>
      <c r="C146" s="291"/>
      <c r="D146" s="151" t="s">
        <v>41</v>
      </c>
      <c r="E146" s="105">
        <f t="shared" si="358"/>
        <v>31171.774880000001</v>
      </c>
      <c r="F146" s="105">
        <f t="shared" si="373"/>
        <v>28344.534879999999</v>
      </c>
      <c r="G146" s="132">
        <f t="shared" si="347"/>
        <v>90.930128262237716</v>
      </c>
      <c r="H146" s="105">
        <f t="shared" ref="H146:AY146" si="374">H147+H148+H149</f>
        <v>810</v>
      </c>
      <c r="I146" s="105">
        <f t="shared" si="374"/>
        <v>810</v>
      </c>
      <c r="J146" s="132">
        <f t="shared" si="370"/>
        <v>100</v>
      </c>
      <c r="K146" s="105">
        <f t="shared" si="374"/>
        <v>2671.7999999999997</v>
      </c>
      <c r="L146" s="105">
        <f t="shared" si="374"/>
        <v>2671.7999999999997</v>
      </c>
      <c r="M146" s="132">
        <f t="shared" si="371"/>
        <v>100</v>
      </c>
      <c r="N146" s="105">
        <f>SUM(N147:N149)</f>
        <v>2499.1</v>
      </c>
      <c r="O146" s="105">
        <v>2499.1</v>
      </c>
      <c r="P146" s="132">
        <f t="shared" si="349"/>
        <v>100</v>
      </c>
      <c r="Q146" s="105">
        <f>SUM(Q147:Q149)</f>
        <v>2794.11</v>
      </c>
      <c r="R146" s="105">
        <f>R147+R148+R149</f>
        <v>2794.11</v>
      </c>
      <c r="S146" s="132">
        <f t="shared" si="350"/>
        <v>100</v>
      </c>
      <c r="T146" s="105">
        <f t="shared" si="374"/>
        <v>3925.2759999999998</v>
      </c>
      <c r="U146" s="105">
        <f t="shared" si="374"/>
        <v>3925.2759999999998</v>
      </c>
      <c r="V146" s="132">
        <f t="shared" si="372"/>
        <v>100</v>
      </c>
      <c r="W146" s="105">
        <f t="shared" si="374"/>
        <v>3037.7445299999999</v>
      </c>
      <c r="X146" s="105">
        <f t="shared" si="374"/>
        <v>3037.7445299999999</v>
      </c>
      <c r="Y146" s="105">
        <f t="shared" si="351"/>
        <v>100</v>
      </c>
      <c r="Z146" s="105">
        <f t="shared" si="374"/>
        <v>2745.9123500000001</v>
      </c>
      <c r="AA146" s="105">
        <f t="shared" si="374"/>
        <v>2745.9123500000001</v>
      </c>
      <c r="AB146" s="105">
        <f t="shared" si="352"/>
        <v>100</v>
      </c>
      <c r="AC146" s="105">
        <f t="shared" si="374"/>
        <v>0</v>
      </c>
      <c r="AD146" s="105">
        <f t="shared" si="374"/>
        <v>0</v>
      </c>
      <c r="AE146" s="105">
        <f t="shared" si="374"/>
        <v>2356.7819999999997</v>
      </c>
      <c r="AF146" s="105">
        <f t="shared" si="374"/>
        <v>2356.7819999999997</v>
      </c>
      <c r="AG146" s="105">
        <f t="shared" si="353"/>
        <v>100</v>
      </c>
      <c r="AH146" s="105">
        <f t="shared" si="374"/>
        <v>0</v>
      </c>
      <c r="AI146" s="105">
        <f t="shared" si="374"/>
        <v>0</v>
      </c>
      <c r="AJ146" s="105">
        <f t="shared" si="374"/>
        <v>1800.24</v>
      </c>
      <c r="AK146" s="105">
        <f t="shared" si="374"/>
        <v>1800.24</v>
      </c>
      <c r="AL146" s="105">
        <f t="shared" si="354"/>
        <v>100</v>
      </c>
      <c r="AM146" s="105"/>
      <c r="AN146" s="105"/>
      <c r="AO146" s="105">
        <f t="shared" si="374"/>
        <v>3000.1</v>
      </c>
      <c r="AP146" s="105">
        <f t="shared" si="374"/>
        <v>3000.1</v>
      </c>
      <c r="AQ146" s="105">
        <f t="shared" si="362"/>
        <v>100</v>
      </c>
      <c r="AR146" s="105">
        <f t="shared" si="374"/>
        <v>0</v>
      </c>
      <c r="AS146" s="105">
        <f t="shared" si="374"/>
        <v>0</v>
      </c>
      <c r="AT146" s="105">
        <f t="shared" si="374"/>
        <v>2703.47</v>
      </c>
      <c r="AU146" s="105">
        <f t="shared" si="374"/>
        <v>2703.47</v>
      </c>
      <c r="AV146" s="104">
        <f t="shared" si="326"/>
        <v>100</v>
      </c>
      <c r="AW146" s="105">
        <f t="shared" si="374"/>
        <v>0</v>
      </c>
      <c r="AX146" s="105">
        <f t="shared" si="374"/>
        <v>0</v>
      </c>
      <c r="AY146" s="105">
        <f t="shared" si="374"/>
        <v>2827.2400000000002</v>
      </c>
      <c r="AZ146" s="105"/>
      <c r="BA146" s="106"/>
      <c r="BB146" s="292"/>
    </row>
    <row r="147" spans="1:54" ht="47.25">
      <c r="A147" s="297"/>
      <c r="B147" s="291"/>
      <c r="C147" s="291"/>
      <c r="D147" s="152" t="s">
        <v>2</v>
      </c>
      <c r="E147" s="104">
        <f t="shared" si="358"/>
        <v>640</v>
      </c>
      <c r="F147" s="104">
        <f t="shared" si="373"/>
        <v>640</v>
      </c>
      <c r="G147" s="133">
        <f t="shared" si="347"/>
        <v>100</v>
      </c>
      <c r="H147" s="104"/>
      <c r="I147" s="104"/>
      <c r="J147" s="133"/>
      <c r="K147" s="104"/>
      <c r="L147" s="104"/>
      <c r="M147" s="133"/>
      <c r="N147" s="104">
        <v>193.7</v>
      </c>
      <c r="O147" s="104">
        <v>193.7</v>
      </c>
      <c r="P147" s="133">
        <f t="shared" si="349"/>
        <v>100</v>
      </c>
      <c r="Q147" s="104">
        <f>R147</f>
        <v>286.3</v>
      </c>
      <c r="R147" s="104">
        <v>286.3</v>
      </c>
      <c r="S147" s="133">
        <f t="shared" si="350"/>
        <v>100</v>
      </c>
      <c r="T147" s="104">
        <v>48.786999999999999</v>
      </c>
      <c r="U147" s="104">
        <v>48.786999999999999</v>
      </c>
      <c r="V147" s="133">
        <f t="shared" si="372"/>
        <v>100</v>
      </c>
      <c r="W147" s="104">
        <f>X147</f>
        <v>111.21299999999999</v>
      </c>
      <c r="X147" s="104">
        <v>111.21299999999999</v>
      </c>
      <c r="Y147" s="104">
        <f t="shared" si="351"/>
        <v>100</v>
      </c>
      <c r="Z147" s="104">
        <v>0</v>
      </c>
      <c r="AA147" s="104">
        <v>0</v>
      </c>
      <c r="AB147" s="104"/>
      <c r="AC147" s="107"/>
      <c r="AD147" s="107"/>
      <c r="AE147" s="104">
        <v>0</v>
      </c>
      <c r="AF147" s="104"/>
      <c r="AG147" s="104"/>
      <c r="AH147" s="107"/>
      <c r="AI147" s="107"/>
      <c r="AJ147" s="104">
        <v>0</v>
      </c>
      <c r="AK147" s="104"/>
      <c r="AL147" s="104"/>
      <c r="AM147" s="107"/>
      <c r="AN147" s="107"/>
      <c r="AO147" s="104">
        <v>0</v>
      </c>
      <c r="AP147" s="104"/>
      <c r="AQ147" s="105"/>
      <c r="AR147" s="107"/>
      <c r="AS147" s="107"/>
      <c r="AT147" s="104">
        <v>0</v>
      </c>
      <c r="AU147" s="104"/>
      <c r="AV147" s="104"/>
      <c r="AW147" s="107"/>
      <c r="AX147" s="107"/>
      <c r="AY147" s="104">
        <v>0</v>
      </c>
      <c r="AZ147" s="104"/>
      <c r="BA147" s="107"/>
      <c r="BB147" s="292"/>
    </row>
    <row r="148" spans="1:54">
      <c r="A148" s="297"/>
      <c r="B148" s="291"/>
      <c r="C148" s="291"/>
      <c r="D148" s="148" t="s">
        <v>293</v>
      </c>
      <c r="E148" s="104">
        <f t="shared" si="358"/>
        <v>29924.181239999998</v>
      </c>
      <c r="F148" s="104">
        <f t="shared" si="373"/>
        <v>27313.881239999999</v>
      </c>
      <c r="G148" s="133">
        <f t="shared" si="347"/>
        <v>91.276954316428274</v>
      </c>
      <c r="H148" s="104">
        <f>I148</f>
        <v>810</v>
      </c>
      <c r="I148" s="104">
        <v>810</v>
      </c>
      <c r="J148" s="133">
        <f t="shared" si="370"/>
        <v>100</v>
      </c>
      <c r="K148" s="104">
        <f>L148</f>
        <v>2654.2</v>
      </c>
      <c r="L148" s="104">
        <v>2654.2</v>
      </c>
      <c r="M148" s="133">
        <f t="shared" si="371"/>
        <v>100</v>
      </c>
      <c r="N148" s="104">
        <v>2245.1</v>
      </c>
      <c r="O148" s="104">
        <v>2245.1</v>
      </c>
      <c r="P148" s="133">
        <f t="shared" si="349"/>
        <v>100</v>
      </c>
      <c r="Q148" s="104">
        <f t="shared" ref="Q148:Q149" si="375">R148</f>
        <v>2470.16</v>
      </c>
      <c r="R148" s="104">
        <v>2470.16</v>
      </c>
      <c r="S148" s="133">
        <f t="shared" si="350"/>
        <v>100</v>
      </c>
      <c r="T148" s="104">
        <f>U148</f>
        <v>3850.5889999999999</v>
      </c>
      <c r="U148" s="104">
        <v>3850.5889999999999</v>
      </c>
      <c r="V148" s="133">
        <f t="shared" si="372"/>
        <v>100</v>
      </c>
      <c r="W148" s="104">
        <f>X148</f>
        <v>2873.9059999999999</v>
      </c>
      <c r="X148" s="104">
        <v>2873.9059999999999</v>
      </c>
      <c r="Y148" s="104">
        <f t="shared" si="351"/>
        <v>100</v>
      </c>
      <c r="Z148" s="104">
        <f>AA148</f>
        <v>2735.6062400000001</v>
      </c>
      <c r="AA148" s="104">
        <v>2735.6062400000001</v>
      </c>
      <c r="AB148" s="104">
        <f t="shared" si="352"/>
        <v>100</v>
      </c>
      <c r="AC148" s="107"/>
      <c r="AD148" s="107"/>
      <c r="AE148" s="104">
        <f>AF148</f>
        <v>2326.6</v>
      </c>
      <c r="AF148" s="104">
        <v>2326.6</v>
      </c>
      <c r="AG148" s="104">
        <f t="shared" si="353"/>
        <v>100</v>
      </c>
      <c r="AH148" s="107"/>
      <c r="AI148" s="107"/>
      <c r="AJ148" s="104">
        <f>AK148</f>
        <v>1785</v>
      </c>
      <c r="AK148" s="104">
        <v>1785</v>
      </c>
      <c r="AL148" s="104">
        <f t="shared" si="354"/>
        <v>100</v>
      </c>
      <c r="AM148" s="107"/>
      <c r="AN148" s="107"/>
      <c r="AO148" s="104">
        <f>AP148</f>
        <v>2919.27</v>
      </c>
      <c r="AP148" s="104">
        <v>2919.27</v>
      </c>
      <c r="AQ148" s="105">
        <f t="shared" si="362"/>
        <v>100</v>
      </c>
      <c r="AR148" s="107"/>
      <c r="AS148" s="107"/>
      <c r="AT148" s="104">
        <f>AU148</f>
        <v>2643.45</v>
      </c>
      <c r="AU148" s="104">
        <v>2643.45</v>
      </c>
      <c r="AV148" s="104">
        <f t="shared" si="326"/>
        <v>100</v>
      </c>
      <c r="AW148" s="107"/>
      <c r="AX148" s="107"/>
      <c r="AY148" s="104">
        <v>2610.3000000000002</v>
      </c>
      <c r="AZ148" s="107"/>
      <c r="BA148" s="107"/>
      <c r="BB148" s="292"/>
    </row>
    <row r="149" spans="1:54" ht="32.25" thickBot="1">
      <c r="A149" s="328"/>
      <c r="B149" s="329"/>
      <c r="C149" s="329"/>
      <c r="D149" s="156" t="s">
        <v>43</v>
      </c>
      <c r="E149" s="109">
        <f t="shared" si="358"/>
        <v>607.59364000000005</v>
      </c>
      <c r="F149" s="109">
        <f t="shared" si="373"/>
        <v>390.65364</v>
      </c>
      <c r="G149" s="144">
        <f t="shared" si="347"/>
        <v>64.29521546670567</v>
      </c>
      <c r="H149" s="109">
        <v>0</v>
      </c>
      <c r="I149" s="109">
        <v>0</v>
      </c>
      <c r="J149" s="144"/>
      <c r="K149" s="109">
        <f>L149</f>
        <v>17.600000000000001</v>
      </c>
      <c r="L149" s="109">
        <v>17.600000000000001</v>
      </c>
      <c r="M149" s="144">
        <f t="shared" si="371"/>
        <v>100</v>
      </c>
      <c r="N149" s="109">
        <v>60.3</v>
      </c>
      <c r="O149" s="109">
        <v>60.3</v>
      </c>
      <c r="P149" s="144">
        <f t="shared" si="349"/>
        <v>100</v>
      </c>
      <c r="Q149" s="109">
        <f t="shared" si="375"/>
        <v>37.65</v>
      </c>
      <c r="R149" s="109">
        <v>37.65</v>
      </c>
      <c r="S149" s="144">
        <f t="shared" si="350"/>
        <v>100</v>
      </c>
      <c r="T149" s="109">
        <f>U149</f>
        <v>25.9</v>
      </c>
      <c r="U149" s="109">
        <v>25.9</v>
      </c>
      <c r="V149" s="144">
        <f t="shared" si="372"/>
        <v>100</v>
      </c>
      <c r="W149" s="109">
        <f>X149</f>
        <v>52.625529999999998</v>
      </c>
      <c r="X149" s="109">
        <v>52.625529999999998</v>
      </c>
      <c r="Y149" s="109">
        <f t="shared" si="351"/>
        <v>100</v>
      </c>
      <c r="Z149" s="109">
        <f>AA149</f>
        <v>10.30611</v>
      </c>
      <c r="AA149" s="109">
        <v>10.30611</v>
      </c>
      <c r="AB149" s="109">
        <f t="shared" si="352"/>
        <v>100</v>
      </c>
      <c r="AC149" s="108"/>
      <c r="AD149" s="108"/>
      <c r="AE149" s="109">
        <f>AF149</f>
        <v>30.181999999999999</v>
      </c>
      <c r="AF149" s="109">
        <v>30.181999999999999</v>
      </c>
      <c r="AG149" s="109">
        <f t="shared" si="353"/>
        <v>100</v>
      </c>
      <c r="AH149" s="108"/>
      <c r="AI149" s="108"/>
      <c r="AJ149" s="109">
        <f>AK149</f>
        <v>15.24</v>
      </c>
      <c r="AK149" s="109">
        <v>15.24</v>
      </c>
      <c r="AL149" s="109">
        <f t="shared" si="354"/>
        <v>100</v>
      </c>
      <c r="AM149" s="108"/>
      <c r="AN149" s="108"/>
      <c r="AO149" s="109">
        <f>AP149</f>
        <v>80.83</v>
      </c>
      <c r="AP149" s="109">
        <v>80.83</v>
      </c>
      <c r="AQ149" s="235">
        <f t="shared" si="362"/>
        <v>100</v>
      </c>
      <c r="AR149" s="108"/>
      <c r="AS149" s="108"/>
      <c r="AT149" s="109">
        <f>AU149</f>
        <v>60.02</v>
      </c>
      <c r="AU149" s="109">
        <v>60.02</v>
      </c>
      <c r="AV149" s="109">
        <f t="shared" si="326"/>
        <v>100</v>
      </c>
      <c r="AW149" s="108"/>
      <c r="AX149" s="108"/>
      <c r="AY149" s="109">
        <v>216.94</v>
      </c>
      <c r="AZ149" s="109"/>
      <c r="BA149" s="108"/>
      <c r="BB149" s="330"/>
    </row>
    <row r="150" spans="1:54" s="139" customFormat="1">
      <c r="A150" s="293"/>
      <c r="B150" s="293"/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</row>
    <row r="151" spans="1:54" s="139" customFormat="1">
      <c r="A151" s="228"/>
      <c r="B151" s="145"/>
      <c r="C151" s="142"/>
      <c r="D151" s="157"/>
      <c r="E151" s="159"/>
      <c r="F151" s="159"/>
      <c r="G151" s="159"/>
      <c r="H151" s="159"/>
      <c r="I151" s="159"/>
      <c r="J151" s="159"/>
      <c r="K151" s="142"/>
      <c r="L151" s="142"/>
      <c r="M151" s="142"/>
      <c r="N151" s="142"/>
      <c r="O151" s="142"/>
      <c r="P151" s="142"/>
      <c r="Q151" s="142"/>
      <c r="R151" s="142"/>
      <c r="S151" s="142"/>
      <c r="T151" s="159"/>
      <c r="U151" s="159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59"/>
      <c r="AL151" s="159"/>
      <c r="AM151" s="159"/>
      <c r="AN151" s="159"/>
      <c r="AO151" s="159"/>
      <c r="AP151" s="159"/>
      <c r="AQ151" s="159"/>
      <c r="AR151" s="159"/>
      <c r="AS151" s="142"/>
      <c r="AT151" s="142"/>
      <c r="AU151" s="142"/>
      <c r="AV151" s="142"/>
      <c r="AW151" s="142"/>
      <c r="AX151" s="142"/>
      <c r="AY151" s="142"/>
      <c r="AZ151" s="142"/>
      <c r="BA151" s="142"/>
      <c r="BB151" s="142"/>
    </row>
    <row r="152" spans="1:54">
      <c r="A152" s="288" t="s">
        <v>389</v>
      </c>
      <c r="B152" s="288"/>
      <c r="C152" s="140"/>
      <c r="D152" s="96"/>
      <c r="E152" s="140" t="s">
        <v>390</v>
      </c>
      <c r="F152" s="217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59"/>
      <c r="AJ152" s="159"/>
      <c r="AK152" s="159"/>
      <c r="AL152" s="159"/>
      <c r="AM152" s="159"/>
      <c r="AN152" s="159"/>
      <c r="AO152" s="159"/>
      <c r="AP152" s="159"/>
      <c r="AQ152" s="159"/>
      <c r="AR152" s="159"/>
      <c r="AS152" s="159">
        <f t="shared" ref="AS152" si="376">AS142+AS146</f>
        <v>0</v>
      </c>
      <c r="AT152" s="140"/>
      <c r="AU152" s="140"/>
      <c r="AV152" s="140"/>
      <c r="AW152" s="140"/>
      <c r="AX152" s="140"/>
      <c r="AY152" s="140"/>
      <c r="AZ152" s="226"/>
      <c r="BA152" s="226"/>
    </row>
    <row r="153" spans="1:54">
      <c r="A153" s="226"/>
      <c r="B153" s="145"/>
      <c r="C153" s="226"/>
      <c r="D153" s="158"/>
      <c r="E153" s="159"/>
      <c r="F153" s="159"/>
      <c r="G153" s="159"/>
      <c r="H153" s="159"/>
      <c r="I153" s="159"/>
      <c r="J153" s="159"/>
      <c r="K153" s="135"/>
      <c r="L153" s="135"/>
      <c r="M153" s="135"/>
      <c r="N153" s="141"/>
      <c r="O153" s="141"/>
      <c r="P153" s="226"/>
      <c r="Q153" s="226"/>
      <c r="R153" s="226"/>
      <c r="S153" s="226"/>
      <c r="T153" s="159"/>
      <c r="U153" s="159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159"/>
      <c r="AL153" s="159"/>
      <c r="AM153" s="159"/>
      <c r="AN153" s="159"/>
      <c r="AO153" s="159"/>
      <c r="AP153" s="159"/>
      <c r="AQ153" s="159"/>
      <c r="AR153" s="159"/>
      <c r="AS153" s="226"/>
      <c r="AT153" s="226"/>
      <c r="AU153" s="226"/>
      <c r="AV153" s="226"/>
      <c r="AW153" s="226"/>
      <c r="AX153" s="226"/>
      <c r="AY153" s="226"/>
      <c r="AZ153" s="226"/>
      <c r="BA153" s="226"/>
    </row>
    <row r="154" spans="1:54">
      <c r="A154" s="140" t="s">
        <v>47</v>
      </c>
      <c r="B154" s="145"/>
      <c r="C154" s="140"/>
      <c r="D154" s="96"/>
      <c r="E154" s="140" t="s">
        <v>385</v>
      </c>
      <c r="F154" s="159"/>
      <c r="G154" s="159"/>
      <c r="H154" s="159"/>
      <c r="I154" s="135"/>
      <c r="J154" s="135"/>
      <c r="K154" s="135"/>
      <c r="L154" s="135"/>
      <c r="M154" s="135"/>
      <c r="N154" s="141"/>
      <c r="O154" s="141"/>
      <c r="P154" s="229"/>
      <c r="Q154" s="229"/>
      <c r="R154" s="229"/>
      <c r="S154" s="229"/>
      <c r="T154" s="159"/>
      <c r="U154" s="15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  <c r="AG154" s="229"/>
      <c r="AH154" s="229"/>
      <c r="AI154" s="229"/>
      <c r="AJ154" s="229"/>
      <c r="AK154" s="159"/>
      <c r="AL154" s="159"/>
      <c r="AM154" s="159"/>
      <c r="AN154" s="159"/>
      <c r="AO154" s="159"/>
      <c r="AP154" s="159"/>
      <c r="AQ154" s="159"/>
      <c r="AR154" s="159"/>
      <c r="AS154" s="229"/>
      <c r="AT154" s="229"/>
      <c r="AU154" s="229"/>
      <c r="AV154" s="229"/>
      <c r="AW154" s="229"/>
      <c r="AX154" s="229"/>
      <c r="AY154" s="229"/>
      <c r="AZ154" s="229"/>
      <c r="BA154" s="229"/>
      <c r="BB154" s="229"/>
    </row>
    <row r="155" spans="1:54" ht="16.5">
      <c r="A155" s="298" t="s">
        <v>348</v>
      </c>
      <c r="B155" s="298"/>
      <c r="C155" s="298"/>
      <c r="E155" s="159"/>
      <c r="F155" s="159"/>
      <c r="G155" s="163"/>
      <c r="H155" s="159"/>
      <c r="I155" s="135"/>
      <c r="J155" s="135"/>
      <c r="K155" s="135"/>
      <c r="L155" s="135"/>
      <c r="M155" s="135"/>
      <c r="N155" s="141"/>
      <c r="O155" s="141"/>
      <c r="T155" s="159"/>
      <c r="U155" s="159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59"/>
      <c r="AL155" s="159"/>
      <c r="AM155" s="159"/>
      <c r="AN155" s="159"/>
      <c r="AO155" s="159"/>
      <c r="AP155" s="159"/>
      <c r="AQ155" s="159"/>
      <c r="AR155" s="159"/>
      <c r="AT155" s="102"/>
      <c r="AU155" s="102"/>
      <c r="AV155" s="102"/>
      <c r="AW155" s="102"/>
      <c r="AX155" s="102"/>
      <c r="AY155" s="96"/>
      <c r="AZ155" s="96"/>
      <c r="BA155" s="96"/>
    </row>
    <row r="156" spans="1:54" ht="16.5">
      <c r="A156" s="99"/>
      <c r="E156" s="229"/>
      <c r="F156" s="229"/>
      <c r="G156" s="163"/>
      <c r="H156" s="159"/>
      <c r="I156" s="135"/>
      <c r="J156" s="135"/>
      <c r="K156" s="135"/>
      <c r="L156" s="135"/>
      <c r="M156" s="135"/>
      <c r="N156" s="141"/>
      <c r="O156" s="141"/>
      <c r="Q156" s="146"/>
      <c r="R156" s="146"/>
      <c r="S156" s="146"/>
      <c r="T156" s="159"/>
      <c r="U156" s="159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59"/>
      <c r="AL156" s="159"/>
      <c r="AM156" s="159"/>
      <c r="AN156" s="159"/>
      <c r="AO156" s="159"/>
      <c r="AP156" s="159"/>
      <c r="AQ156" s="159"/>
      <c r="AR156" s="159"/>
      <c r="AT156" s="102"/>
      <c r="AU156" s="102"/>
      <c r="AV156" s="102"/>
      <c r="AW156" s="102"/>
      <c r="AX156" s="102"/>
      <c r="AY156" s="96"/>
      <c r="AZ156" s="96"/>
      <c r="BA156" s="96"/>
    </row>
    <row r="157" spans="1:54" ht="16.5">
      <c r="A157" s="289" t="s">
        <v>302</v>
      </c>
      <c r="B157" s="289"/>
      <c r="E157" s="179"/>
      <c r="F157" s="179"/>
      <c r="G157" s="163"/>
      <c r="H157" s="159"/>
      <c r="I157" s="135"/>
      <c r="J157" s="135"/>
      <c r="K157" s="135"/>
      <c r="L157" s="135"/>
      <c r="M157" s="135"/>
      <c r="N157" s="141"/>
      <c r="O157" s="141"/>
      <c r="Q157" s="146"/>
      <c r="R157" s="146"/>
      <c r="S157" s="146"/>
      <c r="T157" s="159"/>
      <c r="U157" s="159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59"/>
      <c r="AL157" s="159"/>
      <c r="AM157" s="159"/>
      <c r="AN157" s="159"/>
      <c r="AO157" s="159"/>
      <c r="AP157" s="159"/>
      <c r="AQ157" s="159"/>
      <c r="AR157" s="159"/>
      <c r="AT157" s="102"/>
      <c r="AU157" s="102"/>
      <c r="AV157" s="102"/>
      <c r="AW157" s="102"/>
      <c r="AX157" s="102"/>
      <c r="AY157" s="96"/>
      <c r="AZ157" s="96"/>
      <c r="BA157" s="96"/>
    </row>
    <row r="158" spans="1:54" ht="16.5">
      <c r="A158" s="227"/>
      <c r="B158" s="227"/>
      <c r="E158" s="179"/>
      <c r="F158" s="179"/>
      <c r="G158" s="163"/>
      <c r="H158" s="159"/>
      <c r="I158" s="135"/>
      <c r="J158" s="135"/>
      <c r="K158" s="135"/>
      <c r="L158" s="135"/>
      <c r="M158" s="135"/>
      <c r="N158" s="141"/>
      <c r="O158" s="141"/>
      <c r="Q158" s="146"/>
      <c r="R158" s="146"/>
      <c r="S158" s="146"/>
      <c r="T158" s="159"/>
      <c r="U158" s="159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59"/>
      <c r="AL158" s="159"/>
      <c r="AM158" s="159"/>
      <c r="AN158" s="159"/>
      <c r="AO158" s="159"/>
      <c r="AP158" s="159"/>
      <c r="AQ158" s="159"/>
      <c r="AR158" s="159"/>
      <c r="AT158" s="102"/>
      <c r="AU158" s="102"/>
      <c r="AV158" s="102"/>
      <c r="AW158" s="102"/>
      <c r="AX158" s="102"/>
      <c r="AY158" s="96"/>
      <c r="AZ158" s="96"/>
      <c r="BA158" s="96"/>
    </row>
    <row r="159" spans="1:54" ht="16.5">
      <c r="A159" s="99"/>
      <c r="E159" s="179"/>
      <c r="F159" s="163"/>
      <c r="G159" s="163"/>
      <c r="H159" s="159"/>
      <c r="I159" s="135"/>
      <c r="J159" s="135"/>
      <c r="K159" s="135"/>
      <c r="L159" s="135"/>
      <c r="M159" s="135"/>
      <c r="N159" s="141"/>
      <c r="O159" s="141"/>
      <c r="Q159" s="146"/>
      <c r="R159" s="146"/>
      <c r="S159" s="146"/>
      <c r="T159" s="159"/>
      <c r="U159" s="159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59"/>
      <c r="AL159" s="159"/>
      <c r="AM159" s="159"/>
      <c r="AN159" s="159"/>
      <c r="AO159" s="159"/>
      <c r="AP159" s="159"/>
      <c r="AQ159" s="159"/>
      <c r="AR159" s="159"/>
      <c r="AT159" s="102"/>
      <c r="AU159" s="102"/>
      <c r="AV159" s="102"/>
      <c r="AW159" s="102"/>
      <c r="AX159" s="102"/>
      <c r="AY159" s="96"/>
      <c r="AZ159" s="96"/>
      <c r="BA159" s="96"/>
    </row>
    <row r="160" spans="1:54">
      <c r="A160" s="290" t="s">
        <v>345</v>
      </c>
      <c r="B160" s="290"/>
      <c r="C160" s="290"/>
      <c r="D160" s="143"/>
      <c r="E160" s="96"/>
      <c r="F160" s="218" t="s">
        <v>382</v>
      </c>
      <c r="G160" s="218"/>
      <c r="H160" s="159"/>
      <c r="I160" s="135"/>
      <c r="J160" s="135"/>
      <c r="K160" s="135"/>
      <c r="L160" s="135"/>
      <c r="M160" s="135"/>
      <c r="N160" s="141"/>
      <c r="O160" s="141"/>
      <c r="P160" s="226"/>
      <c r="Q160" s="146"/>
      <c r="R160" s="146"/>
      <c r="S160" s="146"/>
      <c r="T160" s="159"/>
      <c r="U160" s="159"/>
      <c r="V160" s="226"/>
      <c r="W160" s="226"/>
      <c r="X160" s="226"/>
      <c r="Y160" s="226"/>
      <c r="Z160" s="226"/>
      <c r="AA160" s="226"/>
      <c r="AB160" s="226"/>
      <c r="AC160" s="226"/>
      <c r="AD160" s="226"/>
      <c r="AE160" s="226"/>
      <c r="AF160" s="226"/>
      <c r="AG160" s="226"/>
      <c r="AH160" s="226"/>
      <c r="AI160" s="226"/>
      <c r="AJ160" s="226"/>
      <c r="AK160" s="226"/>
      <c r="AL160" s="226"/>
      <c r="AM160" s="226"/>
      <c r="AN160" s="226"/>
      <c r="AO160" s="226"/>
      <c r="AP160" s="226"/>
      <c r="AQ160" s="226"/>
      <c r="AR160" s="226"/>
      <c r="AS160" s="226"/>
      <c r="AT160" s="226"/>
      <c r="AU160" s="226"/>
      <c r="AV160" s="226"/>
      <c r="AW160" s="226"/>
      <c r="AX160" s="226"/>
      <c r="AY160" s="226"/>
      <c r="AZ160" s="226"/>
      <c r="BA160" s="226"/>
    </row>
    <row r="161" spans="6:21" ht="16.5">
      <c r="F161" s="163"/>
      <c r="G161" s="163"/>
      <c r="H161" s="159"/>
      <c r="I161" s="135"/>
      <c r="J161" s="135"/>
      <c r="K161" s="135"/>
      <c r="L161" s="135"/>
      <c r="M161" s="135"/>
      <c r="N161" s="141"/>
      <c r="O161" s="141"/>
      <c r="Q161" s="146"/>
      <c r="R161" s="146"/>
      <c r="S161" s="146"/>
      <c r="T161" s="159"/>
      <c r="U161" s="159"/>
    </row>
  </sheetData>
  <mergeCells count="153">
    <mergeCell ref="BB57:BB59"/>
    <mergeCell ref="C57:C59"/>
    <mergeCell ref="B57:B59"/>
    <mergeCell ref="A57:A59"/>
    <mergeCell ref="A48:A50"/>
    <mergeCell ref="B48:B50"/>
    <mergeCell ref="C48:C50"/>
    <mergeCell ref="BB48:BB50"/>
    <mergeCell ref="A60:A62"/>
    <mergeCell ref="B60:B62"/>
    <mergeCell ref="C60:C62"/>
    <mergeCell ref="BB60:BB62"/>
    <mergeCell ref="A92:C95"/>
    <mergeCell ref="BB92:BB95"/>
    <mergeCell ref="A146:C149"/>
    <mergeCell ref="BB146:BB149"/>
    <mergeCell ref="A129:C132"/>
    <mergeCell ref="BB129:BB132"/>
    <mergeCell ref="A125:C128"/>
    <mergeCell ref="BB125:BB128"/>
    <mergeCell ref="A124:BB124"/>
    <mergeCell ref="A133:BB133"/>
    <mergeCell ref="A97:A103"/>
    <mergeCell ref="B97:B103"/>
    <mergeCell ref="C97:C103"/>
    <mergeCell ref="BB97:BB103"/>
    <mergeCell ref="A114:BB114"/>
    <mergeCell ref="A122:BB122"/>
    <mergeCell ref="A104:BB104"/>
    <mergeCell ref="A105:BB105"/>
    <mergeCell ref="A106:BB106"/>
    <mergeCell ref="A107:A113"/>
    <mergeCell ref="B107:B113"/>
    <mergeCell ref="C107:C113"/>
    <mergeCell ref="BB107:BB113"/>
    <mergeCell ref="A115:A121"/>
    <mergeCell ref="BB88:BB91"/>
    <mergeCell ref="A88:C91"/>
    <mergeCell ref="A80:A83"/>
    <mergeCell ref="B80:B83"/>
    <mergeCell ref="C80:C83"/>
    <mergeCell ref="BB80:BB83"/>
    <mergeCell ref="A84:A87"/>
    <mergeCell ref="B84:B87"/>
    <mergeCell ref="C84:C87"/>
    <mergeCell ref="BB84:BB87"/>
    <mergeCell ref="A76:A79"/>
    <mergeCell ref="B76:B79"/>
    <mergeCell ref="C76:C79"/>
    <mergeCell ref="BB76:BB79"/>
    <mergeCell ref="A72:C74"/>
    <mergeCell ref="A75:BB75"/>
    <mergeCell ref="A63:A65"/>
    <mergeCell ref="B63:B65"/>
    <mergeCell ref="C63:C65"/>
    <mergeCell ref="BB63:BB65"/>
    <mergeCell ref="A69:A71"/>
    <mergeCell ref="B69:B71"/>
    <mergeCell ref="C69:C71"/>
    <mergeCell ref="BB69:BB71"/>
    <mergeCell ref="A66:A68"/>
    <mergeCell ref="B66:B68"/>
    <mergeCell ref="C67:C68"/>
    <mergeCell ref="BB67:BB68"/>
    <mergeCell ref="C30:C32"/>
    <mergeCell ref="BB30:BB32"/>
    <mergeCell ref="A54:A56"/>
    <mergeCell ref="B54:B56"/>
    <mergeCell ref="C54:C56"/>
    <mergeCell ref="BB54:BB56"/>
    <mergeCell ref="A45:A47"/>
    <mergeCell ref="B45:B47"/>
    <mergeCell ref="C45:C47"/>
    <mergeCell ref="BB45:BB47"/>
    <mergeCell ref="A51:A53"/>
    <mergeCell ref="B51:B53"/>
    <mergeCell ref="C51:C53"/>
    <mergeCell ref="BB51:BB53"/>
    <mergeCell ref="A42:A44"/>
    <mergeCell ref="B42:B44"/>
    <mergeCell ref="C42:C44"/>
    <mergeCell ref="A1:BB1"/>
    <mergeCell ref="A2:BB2"/>
    <mergeCell ref="A3:BB3"/>
    <mergeCell ref="A4:AO4"/>
    <mergeCell ref="A5:A7"/>
    <mergeCell ref="B5:B7"/>
    <mergeCell ref="C5:C7"/>
    <mergeCell ref="D5:D7"/>
    <mergeCell ref="E5:G5"/>
    <mergeCell ref="H5:BA5"/>
    <mergeCell ref="AY6:BA6"/>
    <mergeCell ref="BB5:BB7"/>
    <mergeCell ref="E6:E7"/>
    <mergeCell ref="F6:F7"/>
    <mergeCell ref="G6:G7"/>
    <mergeCell ref="H6:J6"/>
    <mergeCell ref="T6:V6"/>
    <mergeCell ref="W6:Y6"/>
    <mergeCell ref="A18:C21"/>
    <mergeCell ref="K6:M6"/>
    <mergeCell ref="N6:P6"/>
    <mergeCell ref="Q6:S6"/>
    <mergeCell ref="A22:BB22"/>
    <mergeCell ref="A9:C12"/>
    <mergeCell ref="BB9:BB12"/>
    <mergeCell ref="A13:BB13"/>
    <mergeCell ref="A14:C17"/>
    <mergeCell ref="BB14:BB21"/>
    <mergeCell ref="Z6:AD6"/>
    <mergeCell ref="AE6:AI6"/>
    <mergeCell ref="AJ6:AN6"/>
    <mergeCell ref="AO6:AS6"/>
    <mergeCell ref="AT6:AX6"/>
    <mergeCell ref="A23:BB23"/>
    <mergeCell ref="A24:A26"/>
    <mergeCell ref="B24:B26"/>
    <mergeCell ref="C24:C26"/>
    <mergeCell ref="BB24:BB26"/>
    <mergeCell ref="A96:AY96"/>
    <mergeCell ref="A36:A38"/>
    <mergeCell ref="B36:B38"/>
    <mergeCell ref="C36:C38"/>
    <mergeCell ref="BB36:BB38"/>
    <mergeCell ref="A33:A35"/>
    <mergeCell ref="A27:A29"/>
    <mergeCell ref="B27:B29"/>
    <mergeCell ref="C27:C29"/>
    <mergeCell ref="BB27:BB29"/>
    <mergeCell ref="A39:A41"/>
    <mergeCell ref="B39:B41"/>
    <mergeCell ref="C39:C41"/>
    <mergeCell ref="BB39:BB41"/>
    <mergeCell ref="B33:B35"/>
    <mergeCell ref="C33:C35"/>
    <mergeCell ref="BB33:BB35"/>
    <mergeCell ref="A30:A32"/>
    <mergeCell ref="B30:B32"/>
    <mergeCell ref="A152:B152"/>
    <mergeCell ref="A157:B157"/>
    <mergeCell ref="A160:C160"/>
    <mergeCell ref="B115:B121"/>
    <mergeCell ref="C115:C121"/>
    <mergeCell ref="BB115:BB121"/>
    <mergeCell ref="A150:BB150"/>
    <mergeCell ref="A123:BB123"/>
    <mergeCell ref="A134:C137"/>
    <mergeCell ref="BB134:BB137"/>
    <mergeCell ref="A138:C141"/>
    <mergeCell ref="A142:C145"/>
    <mergeCell ref="BB142:BB145"/>
    <mergeCell ref="BB138:BB141"/>
    <mergeCell ref="A155:C155"/>
  </mergeCells>
  <pageMargins left="0.23622047244094491" right="0.23622047244094491" top="0.51181102362204722" bottom="0.23622047244094491" header="0" footer="0.23622047244094491"/>
  <pageSetup paperSize="9" scale="29" fitToWidth="6" fitToHeight="2" orientation="landscape" r:id="rId1"/>
  <headerFooter>
    <oddFooter>&amp;C&amp;"Times New Roman,обычный"&amp;8Страница  &amp;P из &amp;N</oddFooter>
  </headerFooter>
  <rowBreaks count="1" manualBreakCount="1">
    <brk id="74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O29"/>
  <sheetViews>
    <sheetView zoomScale="70" zoomScaleNormal="70" zoomScaleSheetLayoutView="85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D13" sqref="D13"/>
    </sheetView>
  </sheetViews>
  <sheetFormatPr defaultRowHeight="15"/>
  <cols>
    <col min="1" max="1" width="4" style="186" customWidth="1"/>
    <col min="2" max="2" width="46.140625" style="209" customWidth="1"/>
    <col min="3" max="4" width="14.85546875" style="187" customWidth="1"/>
    <col min="5" max="6" width="7.28515625" style="187" customWidth="1"/>
    <col min="7" max="7" width="6.5703125" style="187" customWidth="1"/>
    <col min="8" max="8" width="5.28515625" style="187" customWidth="1"/>
    <col min="9" max="9" width="5.7109375" style="187" customWidth="1"/>
    <col min="10" max="10" width="3.28515625" style="187" customWidth="1"/>
    <col min="11" max="11" width="4.85546875" style="187" customWidth="1"/>
    <col min="12" max="12" width="5.42578125" style="187" customWidth="1"/>
    <col min="13" max="13" width="2.7109375" style="187" bestFit="1" customWidth="1"/>
    <col min="14" max="14" width="5" style="187" customWidth="1"/>
    <col min="15" max="15" width="4.85546875" style="187" customWidth="1"/>
    <col min="16" max="16" width="3.42578125" style="187" customWidth="1"/>
    <col min="17" max="18" width="6.140625" style="187" customWidth="1"/>
    <col min="19" max="19" width="2.7109375" style="187" bestFit="1" customWidth="1"/>
    <col min="20" max="20" width="4.85546875" style="187" customWidth="1"/>
    <col min="21" max="21" width="5.28515625" style="187" customWidth="1"/>
    <col min="22" max="22" width="2.7109375" style="187" bestFit="1" customWidth="1"/>
    <col min="23" max="23" width="5.7109375" style="187" customWidth="1"/>
    <col min="24" max="24" width="5.140625" style="187" customWidth="1"/>
    <col min="25" max="25" width="2.7109375" style="187" bestFit="1" customWidth="1"/>
    <col min="26" max="26" width="5.7109375" style="187" customWidth="1"/>
    <col min="27" max="27" width="5" style="187" customWidth="1"/>
    <col min="28" max="28" width="2.7109375" style="187" bestFit="1" customWidth="1"/>
    <col min="29" max="29" width="4.7109375" style="187" customWidth="1"/>
    <col min="30" max="30" width="4.5703125" style="187" customWidth="1"/>
    <col min="31" max="31" width="2.7109375" style="187" bestFit="1" customWidth="1"/>
    <col min="32" max="32" width="5" style="187" customWidth="1"/>
    <col min="33" max="33" width="5.140625" style="187" customWidth="1"/>
    <col min="34" max="34" width="2.7109375" style="187" bestFit="1" customWidth="1"/>
    <col min="35" max="35" width="5" style="187" customWidth="1"/>
    <col min="36" max="36" width="5.140625" style="187" customWidth="1"/>
    <col min="37" max="37" width="2.7109375" style="187" bestFit="1" customWidth="1"/>
    <col min="38" max="38" width="4.7109375" style="187" customWidth="1"/>
    <col min="39" max="39" width="6" style="187" customWidth="1"/>
    <col min="40" max="40" width="2.7109375" style="187" bestFit="1" customWidth="1"/>
    <col min="41" max="41" width="4.85546875" style="187" customWidth="1"/>
    <col min="42" max="42" width="5.28515625" style="187" customWidth="1"/>
    <col min="43" max="43" width="2.7109375" style="187" bestFit="1" customWidth="1"/>
    <col min="44" max="16384" width="9.140625" style="187"/>
  </cols>
  <sheetData>
    <row r="1" spans="1:43" s="201" customFormat="1">
      <c r="A1" s="111"/>
      <c r="B1" s="206"/>
      <c r="AF1" s="340" t="s">
        <v>295</v>
      </c>
      <c r="AG1" s="340"/>
      <c r="AH1" s="340"/>
      <c r="AI1" s="340"/>
      <c r="AJ1" s="340"/>
      <c r="AK1" s="340"/>
      <c r="AL1" s="340"/>
      <c r="AM1" s="340"/>
      <c r="AN1" s="340"/>
    </row>
    <row r="2" spans="1:43" s="203" customFormat="1" ht="15.75">
      <c r="A2" s="337" t="s">
        <v>366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202"/>
      <c r="AQ2" s="202"/>
    </row>
    <row r="3" spans="1:43" s="203" customFormat="1" ht="15.7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</row>
    <row r="4" spans="1:43" s="204" customFormat="1" ht="12.75">
      <c r="A4" s="36"/>
      <c r="B4" s="207"/>
    </row>
    <row r="5" spans="1:43" s="204" customFormat="1" ht="12.75">
      <c r="A5" s="338" t="s">
        <v>0</v>
      </c>
      <c r="B5" s="339" t="s">
        <v>42</v>
      </c>
      <c r="C5" s="339" t="s">
        <v>288</v>
      </c>
      <c r="D5" s="339" t="s">
        <v>367</v>
      </c>
      <c r="E5" s="339" t="s">
        <v>367</v>
      </c>
      <c r="F5" s="339"/>
      <c r="G5" s="339"/>
      <c r="H5" s="339" t="s">
        <v>256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</row>
    <row r="6" spans="1:43" s="204" customFormat="1" ht="12.75">
      <c r="A6" s="338"/>
      <c r="B6" s="339"/>
      <c r="C6" s="339"/>
      <c r="D6" s="339"/>
      <c r="E6" s="339"/>
      <c r="F6" s="339"/>
      <c r="G6" s="339"/>
      <c r="H6" s="339" t="s">
        <v>17</v>
      </c>
      <c r="I6" s="339"/>
      <c r="J6" s="339"/>
      <c r="K6" s="339" t="s">
        <v>18</v>
      </c>
      <c r="L6" s="339"/>
      <c r="M6" s="339"/>
      <c r="N6" s="339" t="s">
        <v>22</v>
      </c>
      <c r="O6" s="339"/>
      <c r="P6" s="339"/>
      <c r="Q6" s="339" t="s">
        <v>24</v>
      </c>
      <c r="R6" s="339"/>
      <c r="S6" s="339"/>
      <c r="T6" s="339" t="s">
        <v>25</v>
      </c>
      <c r="U6" s="339"/>
      <c r="V6" s="339"/>
      <c r="W6" s="339" t="s">
        <v>26</v>
      </c>
      <c r="X6" s="339"/>
      <c r="Y6" s="339"/>
      <c r="Z6" s="339" t="s">
        <v>28</v>
      </c>
      <c r="AA6" s="339"/>
      <c r="AB6" s="339"/>
      <c r="AC6" s="339" t="s">
        <v>29</v>
      </c>
      <c r="AD6" s="339"/>
      <c r="AE6" s="339"/>
      <c r="AF6" s="339" t="s">
        <v>30</v>
      </c>
      <c r="AG6" s="339"/>
      <c r="AH6" s="339"/>
      <c r="AI6" s="339" t="s">
        <v>32</v>
      </c>
      <c r="AJ6" s="339"/>
      <c r="AK6" s="339"/>
      <c r="AL6" s="339" t="s">
        <v>33</v>
      </c>
      <c r="AM6" s="339"/>
      <c r="AN6" s="339"/>
      <c r="AO6" s="339" t="s">
        <v>34</v>
      </c>
      <c r="AP6" s="339"/>
      <c r="AQ6" s="339"/>
    </row>
    <row r="7" spans="1:43" s="205" customFormat="1" ht="25.5">
      <c r="A7" s="84"/>
      <c r="B7" s="84"/>
      <c r="C7" s="84"/>
      <c r="D7" s="84"/>
      <c r="E7" s="215" t="s">
        <v>20</v>
      </c>
      <c r="F7" s="215" t="s">
        <v>21</v>
      </c>
      <c r="G7" s="215" t="s">
        <v>19</v>
      </c>
      <c r="H7" s="215" t="s">
        <v>20</v>
      </c>
      <c r="I7" s="215" t="s">
        <v>21</v>
      </c>
      <c r="J7" s="215" t="s">
        <v>19</v>
      </c>
      <c r="K7" s="215" t="s">
        <v>20</v>
      </c>
      <c r="L7" s="215" t="s">
        <v>21</v>
      </c>
      <c r="M7" s="215" t="s">
        <v>19</v>
      </c>
      <c r="N7" s="215" t="s">
        <v>20</v>
      </c>
      <c r="O7" s="215" t="s">
        <v>21</v>
      </c>
      <c r="P7" s="215" t="s">
        <v>19</v>
      </c>
      <c r="Q7" s="215" t="s">
        <v>20</v>
      </c>
      <c r="R7" s="215" t="s">
        <v>21</v>
      </c>
      <c r="S7" s="215" t="s">
        <v>19</v>
      </c>
      <c r="T7" s="215" t="s">
        <v>20</v>
      </c>
      <c r="U7" s="215" t="s">
        <v>21</v>
      </c>
      <c r="V7" s="215" t="s">
        <v>19</v>
      </c>
      <c r="W7" s="215" t="s">
        <v>20</v>
      </c>
      <c r="X7" s="215" t="s">
        <v>21</v>
      </c>
      <c r="Y7" s="215" t="s">
        <v>19</v>
      </c>
      <c r="Z7" s="215" t="s">
        <v>20</v>
      </c>
      <c r="AA7" s="215" t="s">
        <v>21</v>
      </c>
      <c r="AB7" s="215" t="s">
        <v>19</v>
      </c>
      <c r="AC7" s="215" t="s">
        <v>20</v>
      </c>
      <c r="AD7" s="215" t="s">
        <v>21</v>
      </c>
      <c r="AE7" s="215" t="s">
        <v>19</v>
      </c>
      <c r="AF7" s="215" t="s">
        <v>20</v>
      </c>
      <c r="AG7" s="215" t="s">
        <v>21</v>
      </c>
      <c r="AH7" s="215" t="s">
        <v>19</v>
      </c>
      <c r="AI7" s="215" t="s">
        <v>20</v>
      </c>
      <c r="AJ7" s="215" t="s">
        <v>21</v>
      </c>
      <c r="AK7" s="215" t="s">
        <v>19</v>
      </c>
      <c r="AL7" s="215" t="s">
        <v>20</v>
      </c>
      <c r="AM7" s="215" t="s">
        <v>21</v>
      </c>
      <c r="AN7" s="215" t="s">
        <v>19</v>
      </c>
      <c r="AO7" s="215" t="s">
        <v>20</v>
      </c>
      <c r="AP7" s="215" t="s">
        <v>21</v>
      </c>
      <c r="AQ7" s="215" t="s">
        <v>19</v>
      </c>
    </row>
    <row r="8" spans="1:43" s="188" customFormat="1" ht="12.75">
      <c r="A8" s="341" t="s">
        <v>257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</row>
    <row r="9" spans="1:43" s="188" customFormat="1" ht="45">
      <c r="A9" s="219">
        <v>1</v>
      </c>
      <c r="B9" s="220" t="s">
        <v>368</v>
      </c>
      <c r="C9" s="221">
        <v>12367</v>
      </c>
      <c r="D9" s="222">
        <v>12780</v>
      </c>
      <c r="E9" s="222">
        <v>12780</v>
      </c>
      <c r="F9" s="212"/>
      <c r="G9" s="223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</row>
    <row r="10" spans="1:43" s="188" customFormat="1" ht="60">
      <c r="A10" s="219">
        <v>2</v>
      </c>
      <c r="B10" s="214" t="s">
        <v>369</v>
      </c>
      <c r="C10" s="211">
        <v>450</v>
      </c>
      <c r="D10" s="222">
        <v>470</v>
      </c>
      <c r="E10" s="222">
        <v>470</v>
      </c>
      <c r="F10" s="212"/>
      <c r="G10" s="223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</row>
    <row r="11" spans="1:43" s="188" customFormat="1" ht="45">
      <c r="A11" s="219">
        <v>3</v>
      </c>
      <c r="B11" s="214" t="s">
        <v>370</v>
      </c>
      <c r="C11" s="211">
        <v>1660</v>
      </c>
      <c r="D11" s="222">
        <v>1660</v>
      </c>
      <c r="E11" s="222">
        <v>1660</v>
      </c>
      <c r="F11" s="212"/>
      <c r="G11" s="22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</row>
    <row r="12" spans="1:43" s="188" customFormat="1" ht="75">
      <c r="A12" s="219">
        <v>4</v>
      </c>
      <c r="B12" s="214" t="s">
        <v>371</v>
      </c>
      <c r="C12" s="211">
        <v>85</v>
      </c>
      <c r="D12" s="222">
        <v>100</v>
      </c>
      <c r="E12" s="222">
        <v>100</v>
      </c>
      <c r="F12" s="212"/>
      <c r="G12" s="223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</row>
    <row r="13" spans="1:43" s="188" customFormat="1" ht="60">
      <c r="A13" s="219">
        <v>5</v>
      </c>
      <c r="B13" s="189" t="s">
        <v>372</v>
      </c>
      <c r="C13" s="211">
        <v>310</v>
      </c>
      <c r="D13" s="222">
        <v>318</v>
      </c>
      <c r="E13" s="222">
        <v>318</v>
      </c>
      <c r="F13" s="212"/>
      <c r="G13" s="223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</row>
    <row r="14" spans="1:43" s="188" customFormat="1" ht="14.25">
      <c r="A14" s="334" t="s">
        <v>258</v>
      </c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</row>
    <row r="15" spans="1:43" s="188" customFormat="1" ht="30">
      <c r="A15" s="210">
        <v>1</v>
      </c>
      <c r="B15" s="189" t="s">
        <v>373</v>
      </c>
      <c r="C15" s="211">
        <v>33</v>
      </c>
      <c r="D15" s="222">
        <v>34</v>
      </c>
      <c r="E15" s="222">
        <v>34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</row>
    <row r="16" spans="1:43" s="188" customFormat="1" ht="45">
      <c r="A16" s="210">
        <v>2</v>
      </c>
      <c r="B16" s="189" t="s">
        <v>374</v>
      </c>
      <c r="C16" s="211">
        <v>33.9</v>
      </c>
      <c r="D16" s="222">
        <v>35</v>
      </c>
      <c r="E16" s="222">
        <v>35</v>
      </c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</row>
    <row r="17" spans="1:67" s="188" customFormat="1" ht="45">
      <c r="A17" s="210">
        <v>3</v>
      </c>
      <c r="B17" s="189" t="s">
        <v>375</v>
      </c>
      <c r="C17" s="211">
        <v>28</v>
      </c>
      <c r="D17" s="222">
        <v>28</v>
      </c>
      <c r="E17" s="222">
        <v>28</v>
      </c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</row>
    <row r="18" spans="1:67" s="188" customFormat="1" ht="30">
      <c r="A18" s="210">
        <v>4</v>
      </c>
      <c r="B18" s="189" t="s">
        <v>376</v>
      </c>
      <c r="C18" s="211">
        <v>95</v>
      </c>
      <c r="D18" s="222">
        <v>95</v>
      </c>
      <c r="E18" s="222">
        <v>95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</row>
    <row r="19" spans="1:67" s="188" customFormat="1" ht="30">
      <c r="A19" s="219">
        <v>5</v>
      </c>
      <c r="B19" s="214" t="s">
        <v>377</v>
      </c>
      <c r="C19" s="211">
        <v>100.82</v>
      </c>
      <c r="D19" s="211">
        <v>100.82</v>
      </c>
      <c r="E19" s="211">
        <v>100.82</v>
      </c>
      <c r="F19" s="224"/>
      <c r="G19" s="224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</row>
    <row r="20" spans="1:67" s="188" customFormat="1">
      <c r="A20" s="219">
        <v>6</v>
      </c>
      <c r="B20" s="214" t="s">
        <v>378</v>
      </c>
      <c r="C20" s="211">
        <v>0.53</v>
      </c>
      <c r="D20" s="211">
        <v>0.53</v>
      </c>
      <c r="E20" s="211">
        <v>0.53</v>
      </c>
      <c r="F20" s="225"/>
      <c r="G20" s="225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</row>
    <row r="21" spans="1:67" s="188" customFormat="1">
      <c r="A21" s="219">
        <v>7</v>
      </c>
      <c r="B21" s="214" t="s">
        <v>387</v>
      </c>
      <c r="C21" s="211">
        <v>13.45</v>
      </c>
      <c r="D21" s="211">
        <v>13.45</v>
      </c>
      <c r="E21" s="211">
        <v>13.45</v>
      </c>
      <c r="F21" s="224"/>
      <c r="G21" s="224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</row>
    <row r="22" spans="1:67" s="184" customFormat="1">
      <c r="A22" s="213">
        <v>8</v>
      </c>
      <c r="B22" s="214" t="s">
        <v>386</v>
      </c>
      <c r="C22" s="211">
        <v>1.63</v>
      </c>
      <c r="D22" s="211">
        <v>1.63</v>
      </c>
      <c r="E22" s="211">
        <v>1.63</v>
      </c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183"/>
      <c r="AS22" s="183"/>
    </row>
    <row r="23" spans="1:67" s="184" customFormat="1" ht="12.75">
      <c r="A23" s="185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</row>
    <row r="24" spans="1:67" s="194" customFormat="1" ht="18.75">
      <c r="A24" s="335" t="s">
        <v>379</v>
      </c>
      <c r="B24" s="335"/>
      <c r="C24" s="190"/>
      <c r="D24" s="190" t="s">
        <v>361</v>
      </c>
      <c r="E24" s="190"/>
      <c r="F24" s="190"/>
      <c r="G24" s="190"/>
      <c r="H24" s="191"/>
      <c r="I24" s="192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3"/>
      <c r="BA24" s="193"/>
    </row>
    <row r="25" spans="1:67" s="194" customFormat="1" ht="18.75">
      <c r="A25" s="195"/>
      <c r="B25" s="195"/>
      <c r="C25" s="195"/>
      <c r="D25" s="195"/>
      <c r="E25" s="195"/>
      <c r="F25" s="195"/>
      <c r="G25" s="195"/>
      <c r="H25" s="196"/>
      <c r="I25" s="196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3"/>
      <c r="BA25" s="193"/>
    </row>
    <row r="26" spans="1:67" s="194" customFormat="1" ht="18.75">
      <c r="A26" s="190" t="s">
        <v>47</v>
      </c>
      <c r="B26" s="195"/>
      <c r="C26" s="190"/>
      <c r="D26" s="190" t="s">
        <v>380</v>
      </c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</row>
    <row r="27" spans="1:67" s="197" customFormat="1" ht="15.75">
      <c r="A27" s="336" t="s">
        <v>381</v>
      </c>
      <c r="B27" s="336"/>
      <c r="C27" s="336"/>
    </row>
    <row r="28" spans="1:67" s="197" customFormat="1" ht="15.75">
      <c r="A28" s="198"/>
      <c r="B28" s="161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199"/>
      <c r="BK28" s="199"/>
      <c r="BL28" s="199"/>
      <c r="BM28" s="200"/>
      <c r="BN28" s="200"/>
      <c r="BO28" s="200"/>
    </row>
    <row r="29" spans="1:67" s="188" customFormat="1" ht="12.75">
      <c r="A29" s="194"/>
      <c r="B29" s="208"/>
    </row>
  </sheetData>
  <mergeCells count="24">
    <mergeCell ref="E5:G6"/>
    <mergeCell ref="AF1:AN1"/>
    <mergeCell ref="A8:AQ8"/>
    <mergeCell ref="AC6:AE6"/>
    <mergeCell ref="AF6:AH6"/>
    <mergeCell ref="AI6:AK6"/>
    <mergeCell ref="AL6:AN6"/>
    <mergeCell ref="AO6:AQ6"/>
    <mergeCell ref="A14:AQ14"/>
    <mergeCell ref="A24:B24"/>
    <mergeCell ref="A27:C27"/>
    <mergeCell ref="A2:AO2"/>
    <mergeCell ref="A5:A6"/>
    <mergeCell ref="B5:B6"/>
    <mergeCell ref="C5:C6"/>
    <mergeCell ref="D5:D6"/>
    <mergeCell ref="H5:AQ5"/>
    <mergeCell ref="H6:J6"/>
    <mergeCell ref="K6:M6"/>
    <mergeCell ref="N6:P6"/>
    <mergeCell ref="Q6:S6"/>
    <mergeCell ref="T6:V6"/>
    <mergeCell ref="W6:Y6"/>
    <mergeCell ref="Z6:AB6"/>
  </mergeCells>
  <pageMargins left="0.25" right="0.25" top="1.1811023622047245" bottom="0.78740157480314965" header="0" footer="0"/>
  <pageSetup paperSize="9" scale="54" fitToHeight="0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9"/>
  <sheetViews>
    <sheetView view="pageBreakPreview" zoomScaleSheetLayoutView="100" workbookViewId="0">
      <selection activeCell="A25" sqref="A25:C25"/>
    </sheetView>
  </sheetViews>
  <sheetFormatPr defaultRowHeight="18.75"/>
  <cols>
    <col min="1" max="1" width="4" style="112" customWidth="1"/>
    <col min="2" max="2" width="55.7109375" style="103" customWidth="1"/>
    <col min="3" max="3" width="113.85546875" style="123" customWidth="1"/>
    <col min="4" max="246" width="9.140625" style="103"/>
    <col min="247" max="247" width="4" style="103" customWidth="1"/>
    <col min="248" max="248" width="69" style="103" customWidth="1"/>
    <col min="249" max="249" width="66.5703125" style="103" customWidth="1"/>
    <col min="250" max="502" width="9.140625" style="103"/>
    <col min="503" max="503" width="4" style="103" customWidth="1"/>
    <col min="504" max="504" width="69" style="103" customWidth="1"/>
    <col min="505" max="505" width="66.5703125" style="103" customWidth="1"/>
    <col min="506" max="758" width="9.140625" style="103"/>
    <col min="759" max="759" width="4" style="103" customWidth="1"/>
    <col min="760" max="760" width="69" style="103" customWidth="1"/>
    <col min="761" max="761" width="66.5703125" style="103" customWidth="1"/>
    <col min="762" max="1014" width="9.140625" style="103"/>
    <col min="1015" max="1015" width="4" style="103" customWidth="1"/>
    <col min="1016" max="1016" width="69" style="103" customWidth="1"/>
    <col min="1017" max="1017" width="66.5703125" style="103" customWidth="1"/>
    <col min="1018" max="1270" width="9.140625" style="103"/>
    <col min="1271" max="1271" width="4" style="103" customWidth="1"/>
    <col min="1272" max="1272" width="69" style="103" customWidth="1"/>
    <col min="1273" max="1273" width="66.5703125" style="103" customWidth="1"/>
    <col min="1274" max="1526" width="9.140625" style="103"/>
    <col min="1527" max="1527" width="4" style="103" customWidth="1"/>
    <col min="1528" max="1528" width="69" style="103" customWidth="1"/>
    <col min="1529" max="1529" width="66.5703125" style="103" customWidth="1"/>
    <col min="1530" max="1782" width="9.140625" style="103"/>
    <col min="1783" max="1783" width="4" style="103" customWidth="1"/>
    <col min="1784" max="1784" width="69" style="103" customWidth="1"/>
    <col min="1785" max="1785" width="66.5703125" style="103" customWidth="1"/>
    <col min="1786" max="2038" width="9.140625" style="103"/>
    <col min="2039" max="2039" width="4" style="103" customWidth="1"/>
    <col min="2040" max="2040" width="69" style="103" customWidth="1"/>
    <col min="2041" max="2041" width="66.5703125" style="103" customWidth="1"/>
    <col min="2042" max="2294" width="9.140625" style="103"/>
    <col min="2295" max="2295" width="4" style="103" customWidth="1"/>
    <col min="2296" max="2296" width="69" style="103" customWidth="1"/>
    <col min="2297" max="2297" width="66.5703125" style="103" customWidth="1"/>
    <col min="2298" max="2550" width="9.140625" style="103"/>
    <col min="2551" max="2551" width="4" style="103" customWidth="1"/>
    <col min="2552" max="2552" width="69" style="103" customWidth="1"/>
    <col min="2553" max="2553" width="66.5703125" style="103" customWidth="1"/>
    <col min="2554" max="2806" width="9.140625" style="103"/>
    <col min="2807" max="2807" width="4" style="103" customWidth="1"/>
    <col min="2808" max="2808" width="69" style="103" customWidth="1"/>
    <col min="2809" max="2809" width="66.5703125" style="103" customWidth="1"/>
    <col min="2810" max="3062" width="9.140625" style="103"/>
    <col min="3063" max="3063" width="4" style="103" customWidth="1"/>
    <col min="3064" max="3064" width="69" style="103" customWidth="1"/>
    <col min="3065" max="3065" width="66.5703125" style="103" customWidth="1"/>
    <col min="3066" max="3318" width="9.140625" style="103"/>
    <col min="3319" max="3319" width="4" style="103" customWidth="1"/>
    <col min="3320" max="3320" width="69" style="103" customWidth="1"/>
    <col min="3321" max="3321" width="66.5703125" style="103" customWidth="1"/>
    <col min="3322" max="3574" width="9.140625" style="103"/>
    <col min="3575" max="3575" width="4" style="103" customWidth="1"/>
    <col min="3576" max="3576" width="69" style="103" customWidth="1"/>
    <col min="3577" max="3577" width="66.5703125" style="103" customWidth="1"/>
    <col min="3578" max="3830" width="9.140625" style="103"/>
    <col min="3831" max="3831" width="4" style="103" customWidth="1"/>
    <col min="3832" max="3832" width="69" style="103" customWidth="1"/>
    <col min="3833" max="3833" width="66.5703125" style="103" customWidth="1"/>
    <col min="3834" max="4086" width="9.140625" style="103"/>
    <col min="4087" max="4087" width="4" style="103" customWidth="1"/>
    <col min="4088" max="4088" width="69" style="103" customWidth="1"/>
    <col min="4089" max="4089" width="66.5703125" style="103" customWidth="1"/>
    <col min="4090" max="4342" width="9.140625" style="103"/>
    <col min="4343" max="4343" width="4" style="103" customWidth="1"/>
    <col min="4344" max="4344" width="69" style="103" customWidth="1"/>
    <col min="4345" max="4345" width="66.5703125" style="103" customWidth="1"/>
    <col min="4346" max="4598" width="9.140625" style="103"/>
    <col min="4599" max="4599" width="4" style="103" customWidth="1"/>
    <col min="4600" max="4600" width="69" style="103" customWidth="1"/>
    <col min="4601" max="4601" width="66.5703125" style="103" customWidth="1"/>
    <col min="4602" max="4854" width="9.140625" style="103"/>
    <col min="4855" max="4855" width="4" style="103" customWidth="1"/>
    <col min="4856" max="4856" width="69" style="103" customWidth="1"/>
    <col min="4857" max="4857" width="66.5703125" style="103" customWidth="1"/>
    <col min="4858" max="5110" width="9.140625" style="103"/>
    <col min="5111" max="5111" width="4" style="103" customWidth="1"/>
    <col min="5112" max="5112" width="69" style="103" customWidth="1"/>
    <col min="5113" max="5113" width="66.5703125" style="103" customWidth="1"/>
    <col min="5114" max="5366" width="9.140625" style="103"/>
    <col min="5367" max="5367" width="4" style="103" customWidth="1"/>
    <col min="5368" max="5368" width="69" style="103" customWidth="1"/>
    <col min="5369" max="5369" width="66.5703125" style="103" customWidth="1"/>
    <col min="5370" max="5622" width="9.140625" style="103"/>
    <col min="5623" max="5623" width="4" style="103" customWidth="1"/>
    <col min="5624" max="5624" width="69" style="103" customWidth="1"/>
    <col min="5625" max="5625" width="66.5703125" style="103" customWidth="1"/>
    <col min="5626" max="5878" width="9.140625" style="103"/>
    <col min="5879" max="5879" width="4" style="103" customWidth="1"/>
    <col min="5880" max="5880" width="69" style="103" customWidth="1"/>
    <col min="5881" max="5881" width="66.5703125" style="103" customWidth="1"/>
    <col min="5882" max="6134" width="9.140625" style="103"/>
    <col min="6135" max="6135" width="4" style="103" customWidth="1"/>
    <col min="6136" max="6136" width="69" style="103" customWidth="1"/>
    <col min="6137" max="6137" width="66.5703125" style="103" customWidth="1"/>
    <col min="6138" max="6390" width="9.140625" style="103"/>
    <col min="6391" max="6391" width="4" style="103" customWidth="1"/>
    <col min="6392" max="6392" width="69" style="103" customWidth="1"/>
    <col min="6393" max="6393" width="66.5703125" style="103" customWidth="1"/>
    <col min="6394" max="6646" width="9.140625" style="103"/>
    <col min="6647" max="6647" width="4" style="103" customWidth="1"/>
    <col min="6648" max="6648" width="69" style="103" customWidth="1"/>
    <col min="6649" max="6649" width="66.5703125" style="103" customWidth="1"/>
    <col min="6650" max="6902" width="9.140625" style="103"/>
    <col min="6903" max="6903" width="4" style="103" customWidth="1"/>
    <col min="6904" max="6904" width="69" style="103" customWidth="1"/>
    <col min="6905" max="6905" width="66.5703125" style="103" customWidth="1"/>
    <col min="6906" max="7158" width="9.140625" style="103"/>
    <col min="7159" max="7159" width="4" style="103" customWidth="1"/>
    <col min="7160" max="7160" width="69" style="103" customWidth="1"/>
    <col min="7161" max="7161" width="66.5703125" style="103" customWidth="1"/>
    <col min="7162" max="7414" width="9.140625" style="103"/>
    <col min="7415" max="7415" width="4" style="103" customWidth="1"/>
    <col min="7416" max="7416" width="69" style="103" customWidth="1"/>
    <col min="7417" max="7417" width="66.5703125" style="103" customWidth="1"/>
    <col min="7418" max="7670" width="9.140625" style="103"/>
    <col min="7671" max="7671" width="4" style="103" customWidth="1"/>
    <col min="7672" max="7672" width="69" style="103" customWidth="1"/>
    <col min="7673" max="7673" width="66.5703125" style="103" customWidth="1"/>
    <col min="7674" max="7926" width="9.140625" style="103"/>
    <col min="7927" max="7927" width="4" style="103" customWidth="1"/>
    <col min="7928" max="7928" width="69" style="103" customWidth="1"/>
    <col min="7929" max="7929" width="66.5703125" style="103" customWidth="1"/>
    <col min="7930" max="8182" width="9.140625" style="103"/>
    <col min="8183" max="8183" width="4" style="103" customWidth="1"/>
    <col min="8184" max="8184" width="69" style="103" customWidth="1"/>
    <col min="8185" max="8185" width="66.5703125" style="103" customWidth="1"/>
    <col min="8186" max="8438" width="9.140625" style="103"/>
    <col min="8439" max="8439" width="4" style="103" customWidth="1"/>
    <col min="8440" max="8440" width="69" style="103" customWidth="1"/>
    <col min="8441" max="8441" width="66.5703125" style="103" customWidth="1"/>
    <col min="8442" max="8694" width="9.140625" style="103"/>
    <col min="8695" max="8695" width="4" style="103" customWidth="1"/>
    <col min="8696" max="8696" width="69" style="103" customWidth="1"/>
    <col min="8697" max="8697" width="66.5703125" style="103" customWidth="1"/>
    <col min="8698" max="8950" width="9.140625" style="103"/>
    <col min="8951" max="8951" width="4" style="103" customWidth="1"/>
    <col min="8952" max="8952" width="69" style="103" customWidth="1"/>
    <col min="8953" max="8953" width="66.5703125" style="103" customWidth="1"/>
    <col min="8954" max="9206" width="9.140625" style="103"/>
    <col min="9207" max="9207" width="4" style="103" customWidth="1"/>
    <col min="9208" max="9208" width="69" style="103" customWidth="1"/>
    <col min="9209" max="9209" width="66.5703125" style="103" customWidth="1"/>
    <col min="9210" max="9462" width="9.140625" style="103"/>
    <col min="9463" max="9463" width="4" style="103" customWidth="1"/>
    <col min="9464" max="9464" width="69" style="103" customWidth="1"/>
    <col min="9465" max="9465" width="66.5703125" style="103" customWidth="1"/>
    <col min="9466" max="9718" width="9.140625" style="103"/>
    <col min="9719" max="9719" width="4" style="103" customWidth="1"/>
    <col min="9720" max="9720" width="69" style="103" customWidth="1"/>
    <col min="9721" max="9721" width="66.5703125" style="103" customWidth="1"/>
    <col min="9722" max="9974" width="9.140625" style="103"/>
    <col min="9975" max="9975" width="4" style="103" customWidth="1"/>
    <col min="9976" max="9976" width="69" style="103" customWidth="1"/>
    <col min="9977" max="9977" width="66.5703125" style="103" customWidth="1"/>
    <col min="9978" max="10230" width="9.140625" style="103"/>
    <col min="10231" max="10231" width="4" style="103" customWidth="1"/>
    <col min="10232" max="10232" width="69" style="103" customWidth="1"/>
    <col min="10233" max="10233" width="66.5703125" style="103" customWidth="1"/>
    <col min="10234" max="10486" width="9.140625" style="103"/>
    <col min="10487" max="10487" width="4" style="103" customWidth="1"/>
    <col min="10488" max="10488" width="69" style="103" customWidth="1"/>
    <col min="10489" max="10489" width="66.5703125" style="103" customWidth="1"/>
    <col min="10490" max="10742" width="9.140625" style="103"/>
    <col min="10743" max="10743" width="4" style="103" customWidth="1"/>
    <col min="10744" max="10744" width="69" style="103" customWidth="1"/>
    <col min="10745" max="10745" width="66.5703125" style="103" customWidth="1"/>
    <col min="10746" max="10998" width="9.140625" style="103"/>
    <col min="10999" max="10999" width="4" style="103" customWidth="1"/>
    <col min="11000" max="11000" width="69" style="103" customWidth="1"/>
    <col min="11001" max="11001" width="66.5703125" style="103" customWidth="1"/>
    <col min="11002" max="11254" width="9.140625" style="103"/>
    <col min="11255" max="11255" width="4" style="103" customWidth="1"/>
    <col min="11256" max="11256" width="69" style="103" customWidth="1"/>
    <col min="11257" max="11257" width="66.5703125" style="103" customWidth="1"/>
    <col min="11258" max="11510" width="9.140625" style="103"/>
    <col min="11511" max="11511" width="4" style="103" customWidth="1"/>
    <col min="11512" max="11512" width="69" style="103" customWidth="1"/>
    <col min="11513" max="11513" width="66.5703125" style="103" customWidth="1"/>
    <col min="11514" max="11766" width="9.140625" style="103"/>
    <col min="11767" max="11767" width="4" style="103" customWidth="1"/>
    <col min="11768" max="11768" width="69" style="103" customWidth="1"/>
    <col min="11769" max="11769" width="66.5703125" style="103" customWidth="1"/>
    <col min="11770" max="12022" width="9.140625" style="103"/>
    <col min="12023" max="12023" width="4" style="103" customWidth="1"/>
    <col min="12024" max="12024" width="69" style="103" customWidth="1"/>
    <col min="12025" max="12025" width="66.5703125" style="103" customWidth="1"/>
    <col min="12026" max="12278" width="9.140625" style="103"/>
    <col min="12279" max="12279" width="4" style="103" customWidth="1"/>
    <col min="12280" max="12280" width="69" style="103" customWidth="1"/>
    <col min="12281" max="12281" width="66.5703125" style="103" customWidth="1"/>
    <col min="12282" max="12534" width="9.140625" style="103"/>
    <col min="12535" max="12535" width="4" style="103" customWidth="1"/>
    <col min="12536" max="12536" width="69" style="103" customWidth="1"/>
    <col min="12537" max="12537" width="66.5703125" style="103" customWidth="1"/>
    <col min="12538" max="12790" width="9.140625" style="103"/>
    <col min="12791" max="12791" width="4" style="103" customWidth="1"/>
    <col min="12792" max="12792" width="69" style="103" customWidth="1"/>
    <col min="12793" max="12793" width="66.5703125" style="103" customWidth="1"/>
    <col min="12794" max="13046" width="9.140625" style="103"/>
    <col min="13047" max="13047" width="4" style="103" customWidth="1"/>
    <col min="13048" max="13048" width="69" style="103" customWidth="1"/>
    <col min="13049" max="13049" width="66.5703125" style="103" customWidth="1"/>
    <col min="13050" max="13302" width="9.140625" style="103"/>
    <col min="13303" max="13303" width="4" style="103" customWidth="1"/>
    <col min="13304" max="13304" width="69" style="103" customWidth="1"/>
    <col min="13305" max="13305" width="66.5703125" style="103" customWidth="1"/>
    <col min="13306" max="13558" width="9.140625" style="103"/>
    <col min="13559" max="13559" width="4" style="103" customWidth="1"/>
    <col min="13560" max="13560" width="69" style="103" customWidth="1"/>
    <col min="13561" max="13561" width="66.5703125" style="103" customWidth="1"/>
    <col min="13562" max="13814" width="9.140625" style="103"/>
    <col min="13815" max="13815" width="4" style="103" customWidth="1"/>
    <col min="13816" max="13816" width="69" style="103" customWidth="1"/>
    <col min="13817" max="13817" width="66.5703125" style="103" customWidth="1"/>
    <col min="13818" max="14070" width="9.140625" style="103"/>
    <col min="14071" max="14071" width="4" style="103" customWidth="1"/>
    <col min="14072" max="14072" width="69" style="103" customWidth="1"/>
    <col min="14073" max="14073" width="66.5703125" style="103" customWidth="1"/>
    <col min="14074" max="14326" width="9.140625" style="103"/>
    <col min="14327" max="14327" width="4" style="103" customWidth="1"/>
    <col min="14328" max="14328" width="69" style="103" customWidth="1"/>
    <col min="14329" max="14329" width="66.5703125" style="103" customWidth="1"/>
    <col min="14330" max="14582" width="9.140625" style="103"/>
    <col min="14583" max="14583" width="4" style="103" customWidth="1"/>
    <col min="14584" max="14584" width="69" style="103" customWidth="1"/>
    <col min="14585" max="14585" width="66.5703125" style="103" customWidth="1"/>
    <col min="14586" max="14838" width="9.140625" style="103"/>
    <col min="14839" max="14839" width="4" style="103" customWidth="1"/>
    <col min="14840" max="14840" width="69" style="103" customWidth="1"/>
    <col min="14841" max="14841" width="66.5703125" style="103" customWidth="1"/>
    <col min="14842" max="15094" width="9.140625" style="103"/>
    <col min="15095" max="15095" width="4" style="103" customWidth="1"/>
    <col min="15096" max="15096" width="69" style="103" customWidth="1"/>
    <col min="15097" max="15097" width="66.5703125" style="103" customWidth="1"/>
    <col min="15098" max="15350" width="9.140625" style="103"/>
    <col min="15351" max="15351" width="4" style="103" customWidth="1"/>
    <col min="15352" max="15352" width="69" style="103" customWidth="1"/>
    <col min="15353" max="15353" width="66.5703125" style="103" customWidth="1"/>
    <col min="15354" max="15606" width="9.140625" style="103"/>
    <col min="15607" max="15607" width="4" style="103" customWidth="1"/>
    <col min="15608" max="15608" width="69" style="103" customWidth="1"/>
    <col min="15609" max="15609" width="66.5703125" style="103" customWidth="1"/>
    <col min="15610" max="15862" width="9.140625" style="103"/>
    <col min="15863" max="15863" width="4" style="103" customWidth="1"/>
    <col min="15864" max="15864" width="69" style="103" customWidth="1"/>
    <col min="15865" max="15865" width="66.5703125" style="103" customWidth="1"/>
    <col min="15866" max="16118" width="9.140625" style="103"/>
    <col min="16119" max="16119" width="4" style="103" customWidth="1"/>
    <col min="16120" max="16120" width="69" style="103" customWidth="1"/>
    <col min="16121" max="16121" width="66.5703125" style="103" customWidth="1"/>
    <col min="16122" max="16384" width="9.140625" style="103"/>
  </cols>
  <sheetData>
    <row r="1" spans="1:3">
      <c r="C1" s="113" t="s">
        <v>296</v>
      </c>
    </row>
    <row r="2" spans="1:3" ht="19.5" customHeight="1">
      <c r="C2" s="113"/>
    </row>
    <row r="3" spans="1:3" ht="18.75" customHeight="1">
      <c r="B3" s="342" t="s">
        <v>298</v>
      </c>
      <c r="C3" s="342"/>
    </row>
    <row r="4" spans="1:3" ht="27" customHeight="1">
      <c r="A4" s="114"/>
      <c r="B4" s="355" t="s">
        <v>359</v>
      </c>
      <c r="C4" s="355"/>
    </row>
    <row r="5" spans="1:3" ht="27" customHeight="1">
      <c r="A5" s="115"/>
      <c r="B5" s="356" t="s">
        <v>297</v>
      </c>
      <c r="C5" s="356"/>
    </row>
    <row r="6" spans="1:3" ht="24" customHeight="1">
      <c r="A6" s="344" t="s">
        <v>267</v>
      </c>
      <c r="B6" s="349" t="s">
        <v>290</v>
      </c>
      <c r="C6" s="128" t="s">
        <v>282</v>
      </c>
    </row>
    <row r="7" spans="1:3" ht="20.25" customHeight="1">
      <c r="A7" s="352"/>
      <c r="B7" s="350"/>
      <c r="C7" s="127" t="s">
        <v>281</v>
      </c>
    </row>
    <row r="8" spans="1:3" ht="18.75" customHeight="1">
      <c r="A8" s="353"/>
      <c r="B8" s="351"/>
      <c r="C8" s="128" t="s">
        <v>285</v>
      </c>
    </row>
    <row r="9" spans="1:3">
      <c r="A9" s="129" t="s">
        <v>268</v>
      </c>
      <c r="B9" s="125" t="s">
        <v>269</v>
      </c>
      <c r="C9" s="116"/>
    </row>
    <row r="10" spans="1:3">
      <c r="A10" s="129" t="s">
        <v>6</v>
      </c>
      <c r="B10" s="125" t="s">
        <v>270</v>
      </c>
      <c r="C10" s="117"/>
    </row>
    <row r="11" spans="1:3" ht="24.75" customHeight="1">
      <c r="A11" s="129" t="s">
        <v>7</v>
      </c>
      <c r="B11" s="125" t="s">
        <v>271</v>
      </c>
      <c r="C11" s="116"/>
    </row>
    <row r="12" spans="1:3" ht="63">
      <c r="A12" s="129" t="s">
        <v>8</v>
      </c>
      <c r="B12" s="131" t="s">
        <v>272</v>
      </c>
      <c r="C12" s="116"/>
    </row>
    <row r="13" spans="1:3" ht="31.5">
      <c r="A13" s="130" t="s">
        <v>14</v>
      </c>
      <c r="B13" s="126" t="s">
        <v>303</v>
      </c>
      <c r="C13" s="118"/>
    </row>
    <row r="14" spans="1:3" ht="47.25">
      <c r="A14" s="129" t="s">
        <v>273</v>
      </c>
      <c r="B14" s="127" t="s">
        <v>274</v>
      </c>
      <c r="C14" s="116"/>
    </row>
    <row r="15" spans="1:3" ht="26.25" customHeight="1">
      <c r="A15" s="343" t="s">
        <v>275</v>
      </c>
      <c r="B15" s="346" t="s">
        <v>291</v>
      </c>
      <c r="C15" s="116"/>
    </row>
    <row r="16" spans="1:3">
      <c r="A16" s="344"/>
      <c r="B16" s="347"/>
      <c r="C16" s="116"/>
    </row>
    <row r="17" spans="1:54">
      <c r="A17" s="344"/>
      <c r="B17" s="347"/>
      <c r="C17" s="116"/>
    </row>
    <row r="18" spans="1:54">
      <c r="A18" s="344"/>
      <c r="B18" s="348"/>
      <c r="C18" s="119"/>
    </row>
    <row r="19" spans="1:54">
      <c r="A19" s="345"/>
      <c r="B19" s="127" t="s">
        <v>276</v>
      </c>
      <c r="C19" s="116"/>
    </row>
    <row r="20" spans="1:54">
      <c r="A20" s="120"/>
      <c r="B20" s="121"/>
      <c r="C20" s="122"/>
    </row>
    <row r="21" spans="1:54">
      <c r="A21" s="120"/>
      <c r="B21" s="121"/>
      <c r="C21" s="122"/>
    </row>
    <row r="22" spans="1:54" s="172" customFormat="1" ht="17.25" customHeight="1">
      <c r="A22" s="354" t="s">
        <v>379</v>
      </c>
      <c r="B22" s="354"/>
      <c r="C22" s="168" t="s">
        <v>361</v>
      </c>
      <c r="E22" s="168"/>
      <c r="F22" s="168"/>
      <c r="G22" s="168"/>
      <c r="H22" s="169"/>
      <c r="I22" s="170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71"/>
      <c r="BA22" s="171"/>
    </row>
    <row r="23" spans="1:54" s="172" customFormat="1" ht="17.25" customHeight="1">
      <c r="A23" s="173"/>
      <c r="B23" s="173"/>
      <c r="C23" s="173"/>
      <c r="E23" s="173"/>
      <c r="F23" s="173"/>
      <c r="G23" s="173"/>
      <c r="H23" s="174"/>
      <c r="I23" s="174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1"/>
      <c r="BA23" s="171"/>
    </row>
    <row r="24" spans="1:54" s="172" customFormat="1" ht="17.25" customHeight="1">
      <c r="A24" s="168" t="s">
        <v>47</v>
      </c>
      <c r="B24" s="168"/>
      <c r="C24" s="168" t="s">
        <v>380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97"/>
      <c r="BA24" s="97"/>
      <c r="BB24" s="97"/>
    </row>
    <row r="25" spans="1:54" ht="17.25" customHeight="1">
      <c r="A25" s="298" t="s">
        <v>381</v>
      </c>
      <c r="B25" s="298"/>
      <c r="C25" s="298"/>
    </row>
    <row r="26" spans="1:54">
      <c r="A26" s="98"/>
    </row>
    <row r="27" spans="1:54">
      <c r="A27" s="98"/>
    </row>
    <row r="28" spans="1:54">
      <c r="A28" s="110"/>
    </row>
    <row r="29" spans="1:54">
      <c r="A29" s="124"/>
    </row>
  </sheetData>
  <mergeCells count="9">
    <mergeCell ref="A25:C25"/>
    <mergeCell ref="B3:C3"/>
    <mergeCell ref="A15:A19"/>
    <mergeCell ref="B15:B18"/>
    <mergeCell ref="B6:B8"/>
    <mergeCell ref="A6:A8"/>
    <mergeCell ref="A22:B22"/>
    <mergeCell ref="B4:C4"/>
    <mergeCell ref="B5:C5"/>
  </mergeCells>
  <pageMargins left="0.25" right="0.39370078740157483" top="0.39370078740157483" bottom="0.39370078740157483" header="0" footer="0.31496062992125984"/>
  <pageSetup paperSize="9" scale="81" orientation="landscape" r:id="rId1"/>
  <headerFooter>
    <oddFooter>&amp;C&amp;"Times New Roman,обычный"&amp;8Страница  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9" sqref="D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свод по подпрограммам</vt:lpstr>
      <vt:lpstr>оценка эффективности</vt:lpstr>
      <vt:lpstr>Выполнение работ</vt:lpstr>
      <vt:lpstr>титульный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PrigunovaAN</cp:lastModifiedBy>
  <cp:lastPrinted>2015-12-04T07:36:02Z</cp:lastPrinted>
  <dcterms:created xsi:type="dcterms:W3CDTF">2011-05-17T05:04:33Z</dcterms:created>
  <dcterms:modified xsi:type="dcterms:W3CDTF">2015-12-04T07:36:07Z</dcterms:modified>
</cp:coreProperties>
</file>