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255" windowWidth="19320" windowHeight="11445"/>
  </bookViews>
  <sheets>
    <sheet name="МБТ" sheetId="2" r:id="rId1"/>
  </sheets>
  <definedNames>
    <definedName name="_xlnm.Print_Titles" localSheetId="0">МБТ!$4:$5</definedName>
  </definedNames>
  <calcPr calcId="124519"/>
</workbook>
</file>

<file path=xl/calcChain.xml><?xml version="1.0" encoding="utf-8"?>
<calcChain xmlns="http://schemas.openxmlformats.org/spreadsheetml/2006/main">
  <c r="C87" i="2"/>
  <c r="E87" s="1"/>
  <c r="E50"/>
  <c r="E86"/>
  <c r="D92"/>
  <c r="D41"/>
  <c r="C70"/>
  <c r="C32"/>
  <c r="E32" s="1"/>
  <c r="C31"/>
  <c r="C30"/>
  <c r="E89"/>
  <c r="C29"/>
  <c r="E29" s="1"/>
  <c r="C26"/>
  <c r="E26" s="1"/>
  <c r="C62"/>
  <c r="C18"/>
  <c r="E18" s="1"/>
  <c r="C17"/>
  <c r="E17" s="1"/>
  <c r="C16"/>
  <c r="E16" s="1"/>
  <c r="C15"/>
  <c r="C14"/>
  <c r="E14" s="1"/>
  <c r="C13"/>
  <c r="E13" s="1"/>
  <c r="E80"/>
  <c r="C11"/>
  <c r="C9"/>
  <c r="C8"/>
  <c r="E8" s="1"/>
  <c r="E96"/>
  <c r="E95"/>
  <c r="E74"/>
  <c r="E75"/>
  <c r="E76"/>
  <c r="E77"/>
  <c r="E78"/>
  <c r="E79"/>
  <c r="E81"/>
  <c r="E82"/>
  <c r="E83"/>
  <c r="E85"/>
  <c r="E88"/>
  <c r="E90"/>
  <c r="E91"/>
  <c r="E70"/>
  <c r="E46"/>
  <c r="E47"/>
  <c r="E51"/>
  <c r="E52"/>
  <c r="E53"/>
  <c r="E54"/>
  <c r="E56"/>
  <c r="E57"/>
  <c r="E58"/>
  <c r="E59"/>
  <c r="E60"/>
  <c r="E61"/>
  <c r="E62"/>
  <c r="E63"/>
  <c r="E64"/>
  <c r="E66"/>
  <c r="E67"/>
  <c r="E68"/>
  <c r="E69"/>
  <c r="E40"/>
  <c r="E10"/>
  <c r="E11"/>
  <c r="E12"/>
  <c r="E15"/>
  <c r="E19"/>
  <c r="E22"/>
  <c r="E23"/>
  <c r="E24"/>
  <c r="E25"/>
  <c r="E27"/>
  <c r="E28"/>
  <c r="E30"/>
  <c r="E31"/>
  <c r="E34"/>
  <c r="E35"/>
  <c r="E36"/>
  <c r="E37"/>
  <c r="E38"/>
  <c r="E39"/>
  <c r="E9"/>
  <c r="D97"/>
  <c r="D71"/>
  <c r="D93" l="1"/>
  <c r="D98" s="1"/>
  <c r="C84" l="1"/>
  <c r="E84" s="1"/>
  <c r="C73"/>
  <c r="C92" l="1"/>
  <c r="E92" s="1"/>
  <c r="E73"/>
  <c r="C20"/>
  <c r="E20" s="1"/>
  <c r="C33"/>
  <c r="E33" s="1"/>
  <c r="C43"/>
  <c r="E43" l="1"/>
  <c r="C7"/>
  <c r="E7" s="1"/>
  <c r="C65"/>
  <c r="E65" s="1"/>
  <c r="E55"/>
  <c r="C45" l="1"/>
  <c r="E45" s="1"/>
  <c r="C49" l="1"/>
  <c r="E49" s="1"/>
  <c r="C48"/>
  <c r="E48" s="1"/>
  <c r="C44"/>
  <c r="C21"/>
  <c r="E21" s="1"/>
  <c r="C97"/>
  <c r="E97" s="1"/>
  <c r="E44" l="1"/>
  <c r="C71"/>
  <c r="E71" s="1"/>
  <c r="C41" l="1"/>
  <c r="E41" s="1"/>
  <c r="C93" l="1"/>
  <c r="E93" s="1"/>
  <c r="C98" l="1"/>
  <c r="E98" s="1"/>
</calcChain>
</file>

<file path=xl/sharedStrings.xml><?xml version="1.0" encoding="utf-8"?>
<sst xmlns="http://schemas.openxmlformats.org/spreadsheetml/2006/main" count="174" uniqueCount="174">
  <si>
    <t>ВСЕГО  межбюджетных трансфертов</t>
  </si>
  <si>
    <t>Иные межбюджетные трансферты</t>
  </si>
  <si>
    <t>Субсидии</t>
  </si>
  <si>
    <t>Субвенции</t>
  </si>
  <si>
    <t>Наименование</t>
  </si>
  <si>
    <t>(тыс.рублей)</t>
  </si>
  <si>
    <t>Субвенции на 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 Югры на 2014–2020 годы"  ведомственной целевой программы "Обеспечение реализации полномочий администрации Нижневартовского района на 2016-2018 годы"</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</si>
  <si>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округе-Югре на 2016-2020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</si>
  <si>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Субвенции на реализацию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жильем жителей Ханты-Мансйиского автономного округа -Югры на 2016-2020 годы"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t>
  </si>
  <si>
    <t>Осуществление первичного воинского учета на территориях, где отсутствуют военные комиссариаты, в рамках непрограммного направления деятельности "Межбюджетные трансферты, передаваемые бюджетам муниципальных образований Ханты-Мансийского автономного округа – Югры, не отнесенные к государственным программам" за счет средств федерального бюджета в рамках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</si>
  <si>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Иные межбюджетные трансферты на финансирование наказов избирателей депутатам Думы Ханты-Мансийского автономного округа - Югры в рамках муниципальной программы "Развитие физической культуры и спорта в Нижневартовском районе на 2014 - 2020 годы"</t>
  </si>
  <si>
    <t>Субсидии на предоставление государственных услуг в многофункциональных центрах предоставления государственных и муниципальных услуг в рамках подпрограммы "Совершенствование государственного и муниципального управления" государственной программы "Социально-экономическое развитие, инвестиции и инновации Ханты-Мансийского автономного округа - Югры на 2016 - 2020 годы" (бюджет автономного округа) в рамках ведомственной целевой программы "Организация предоставления государственных и муниципальных услуг через муниципальное автономное учреждение Нижневартовского района «Многофункциональный центр предоставления государственных и муниципальных услуг на 2016-2018 годы»"</t>
  </si>
  <si>
    <t>Иные межбюджетные трансферты  на финансирование наказов избирателей депутатам Думы Ханты-Мансийского автономного округа - Югры  в рамках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</si>
  <si>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Субсидии на государственную поддержку малого и среднего предпринимательства в рамках подпрограммы "Развитие малого и среднего предпринимательства" государственной программы "Социально-экономическое развитие, инвестиции и инновации Ханты-Мансийского автономного округа - Югры на 2016 - 2020 годы"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</si>
  <si>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ИТОГО ОСТАТКИ МЕЖБЮДЖЕТНЫХ ТРАНСФЕРТОВ</t>
  </si>
  <si>
    <t>ВСЕГО МЕЖБЮДЖЕТНЫЕ ТРАНСФЕРТЫ</t>
  </si>
  <si>
    <t>Субсидии на осуществление ремонтно-реставрационных работ на памятниках архитектуры и градостроительства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2014 – 2020 годы"в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</si>
  <si>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Иные межбюджетные трансферты на реализацию наказов избирателей депутатам Думы Ханты-Мансийского автономного округа - Югры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</si>
  <si>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2014–2020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раойне на 2014-2020 годы"</t>
  </si>
  <si>
    <t>Иные межбюджетные трансферты  на государственную поддержку муниципальных учреждений культуры  в рамках подпрограммы "Укрепление единого культурного пространства" государственной программы "Развитие культуры и туризма в Ханты-Мансийском автономном округе-Югре на 2016-2020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2014-2020 годы"</t>
  </si>
  <si>
    <t>Иные межбюджетные трансферты на государственную поддержку лучших работников муниципальных учреждений культуры, находящихся на территориях сельских поселений  в рамках подпрограммы "Укрепление единого культурного пространства" государственной программы "Развитие культуры и туризма в Ханты-Мансийском автономном округе-Югре на 2016-2020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2014-2020 годы"</t>
  </si>
  <si>
    <t>Иные межбюджетные трансферты на финансирование наказов избирателей депутатам Думы Ханты-Мансийского автономного округа - Югры 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2014-2020 годы"</t>
  </si>
  <si>
    <t>Кроме того, остатки межбюджетных трансфертов 2015 года переданных из бюджета Ханты-Мансийского автономного округа -Югры в 2016 году</t>
  </si>
  <si>
    <t>Субсидии на реализацию мероприятий федеральной целевой программы "Устойчивое развитие сельских территории на 2014-2017 годы и на период до 2020 года" в рамках подпрограммы "Устойчивое развитие сельских территории" государственной программы"Развитие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 (федеральный бюджет)</t>
  </si>
  <si>
    <t>Субсидии на реализацию мероприятий федеральной целевой программы "Устойчивое развитие сельских территории на 2014-2017 годы и на период до 2020 года" в рамках подпрограммы "Устойчивое развитие сельских территории" государственной программы"Развитие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 (окружной бюджет)</t>
  </si>
  <si>
    <t>Субсидии на благоустройство территории муниципальных образований в рамках подпрограммы "Содействие проведению капитального ремонта многоквартирных домов"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2016 - 2020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</si>
  <si>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Иные межбюджетные трансферты на реализацию мероприятий по проведению смотр-конкурсов в сфере физической культуры и спорта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 муниципальной программы "Развитие физической культуры и спорта в Нижневартовском районе на 2014 - 2020 годы"</t>
  </si>
  <si>
    <t>Субвенции на реализацию полномочий,указанных в пунктах 3.1, 3.2 статьи 2 Закона Ханты-Мансийского автономного округа-Югры от 31 марта 2009 года № 36-оз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жильем жителей Ханты-Мансйиского автономного округа -Югры на 2016-2020 годы"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t>
  </si>
  <si>
    <t>Иные межбюджетные трансферты победителям конкурсов муниципальных обрзований Ханты-Мансийского автономного округа -Югры в сфере организации мероприятий по профилактике незаконного потребления наркотических средств и психотропных веществ,наркомании в рамках подпрограммы "Профилактика незаконного оборота и потребления наркотических средств и психотропных веществ"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подпрограммы "Комплексные меры профилактики наркомании и алкоголизма среди детей, подростков и молодежи" муниципальной программы "Развитие образования в Нижневартовском районе на 2014–2020 годы"</t>
  </si>
  <si>
    <t>Иные межбюджетные трансферты на организацию деятельности молодежных трудовых отрядов  в рамках  подпрограммы "Молодежь Югры и допризывная подготовка" государственной программы "Развитие образования в Ханты-Мансийском автономном округе - Югре на 2016 - 2020 годы" подпрограммы "Молодежь Нижневартовского района"муниципальной программы "Развитие образования в Нижневартовском районе на 2014–2020 годы"</t>
  </si>
  <si>
    <t>Субсидии на оплату стоимости питания детей школьного возраста в оздоровительных лагерях с дневным пребыванием детей в рамках подпрограммы "Дети Югры " государственной программы "Социальная поддержка жителей Ханты-Мансийского автономного округа – Югры на 2016–2020 годы" подпрограммы "Организация в каникулярное время отдыха, оздоровления, занятости детей, подростков и молодежи района" муниципальной программы "Развитие образования в Нижневартовском районе на 2014–2020 годы"</t>
  </si>
  <si>
    <t>Субвенции на реализацию основных общеобразовательных программ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</si>
  <si>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Субвенции на реализацию дошкольными образовательными организациями основных общеобразовательных программ дошкольного образования  в рамках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</si>
  <si>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Субвенции  на  социальную  поддержку отдельным категориям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</si>
  <si>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Субвенции на информационное обеспечение общеобразовательных организаций в части доступа к образовательным ресурсам сети "Интернет"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</si>
  <si>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t>
  </si>
  <si>
    <t>Субвенции на организацию отдыха и оздоровления детей в рамках подпрограммы "Дети Югры" государственной программы "Социальная поддержка жителей Ханты -Мансийского автономного округа - Югры на 2016-2020 годы"  подпрограммы "Организация в каникулярное время отдыха, оздоровления, занятости детей, подростков и молодежи района" муниципальной программы "Развитие образования в Нижневартовском районе на 2014–2020 годы"</t>
  </si>
  <si>
    <t>Субвенции на поддержку растениеводства, переработки и реализации продукции растениеводства в рамках попрограммы "Развитие растениеводства, переработки и реализации продукции растениеводства"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</si>
  <si>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поддержку животноводства, переработки и реализации продукции животноводства в рамках подпрограммы "Развитие животноводства, переработки и реализации продукции животноводства"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</si>
  <si>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поддержку малых форм хозяйствования в рамках подпрограммы "Поддержка малых форм хозяйствования"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</si>
  <si>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повышение эффективности использования и развития ресурсного потенциала рыбохозяйственного комплекса  в рамках подпрограммы "Повышение эффективности использования и развития ресурсного потенциала рыбохозяйственного комплекса"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</si>
  <si>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развитие системы заготовки и переработки дикоросов в рамках подпрограммы "Развитие системы заготовки и переработки дикоросов"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</si>
  <si>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проведение Всероссийской сельскохозяйственной переписи в 2016 году в рамках подпрограммы "Мероприятия по обеспечению продовольственной безопасности" государственной программы "Развитие агропромышленного комплекса и рынков сельскохозяйственной продукции, сырья и продовольствия в Ханты - Мансийском автономном округе -Югре в 2016-2020 годах"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2014–2020 годы»</t>
  </si>
  <si>
    <t>Субвенции на реализацию полномочия, указанного в п.2 статьи 2 Закона ХМАО-Югры от 31.01.2011г  № 8-оз "О наделении органов местного самоуправления муниципальных образований ХМАО-Югры отдельным государственным полномочием по участию в реализации государственной программы ХМАО-Югры "Социально-экономическое развитие коренных малочисленных народов Севера ХМАО-Югры на 2014-2020 годы" в рамках подпрограмм "Развитие и повышение уровня адаптации традиционного хозяйствования коренных малочисленных народов к современным экономическим условиям, в том числе способствующим развитию этнографического туризма, с учетом обеспечения защиты исконной среды обитания и традиционного образа жизни" государственной программы "Социально-экономическое развитие коренных малочисленных народов Севера ХМАО - Югры на 2016-2020 годы" муниципальной программы «Социально-экономическое развитие коренных малочисленных народов Севера, проживающих в  Нижневартовском районе на 2014-2018 годы»</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</si>
  <si>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"Преодоление социальной исключенности" государственной программы "Социальная поддержка жителей Ханты-Мансийского автономного округа -Югры на 2016-2020 годы"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 – 2020 годах" </t>
  </si>
  <si>
    <t>Субвенции на проведение мероприятий по предупреждению и ликвидации болезней животных, их лечению, защите населения от болезней, общих для человека и животных  в рамках подпрограммы "Обеспечение стабильной благополучной эпизоотической обстановки в автономном округе и защита населения от болезней, общих для человека и животных" государственной программы "Развитие агропромышеенного комплекса и рынков сельскохозяйственной продукции, сырья и продовольствия в Ханты - Мансийском автономном округе -Югре в 2016-2020 годах"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</si>
  <si>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Субвенции муниципальным районам на исполнение полномочий по расчету и предоставлению дотаций поселениям, входящим в состав муниципального района, в рамках подпрограммы "Совершенствование системы распределения и перераспределения финансовых ресурсов между уровнями бюджетной системы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</si>
  <si>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Субвенции на возмещение недополученных доходов организациям,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 и сжиженного газа по социально ориентированным розничным ценам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2016–2020 годы"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</si>
  <si>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Субвенции муниципальным районам на исполнение полномочий по расчету и предоставлению дотаций поселениям, входящим в состав муниципального района, в рамках подпрограммы "Совершенствование системы распределения и перераспределения финансовых ресурсов между уровнями бюджетной системы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</si>
  <si>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годах"за счет средств бюджета автономного округа в рамках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</si>
  <si>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"Общее образование, Дополнительное образование детей" государственной программы "Развитие образования в Ханты - Мансийском автономном округе -Югре на 2016-2020 годы"  ведомственной целевой программы "Обеспечение реализации полномочий администрации Нижневартовского района на 2016-2018 годы"</t>
  </si>
  <si>
    <t>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в рамках подпрограммы "Дети Югры" государственной программы "Социальная поддержка жителей Ханты-Мансийского автономного округа – Югры на 2016–2020 годы"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</si>
  <si>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деятельности по опеке и попечительству в рамках подпрограммы "Дети Югры" государственной программы "Социальная поддержка жителей Ханты-Мансийского автономного округа – Югры на 2016–2020 годы"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</si>
  <si>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автономного округа в рамках подпрограммы "Обеспечение прав граждан на доступ к культурным ценностям и информации" годарственной программы "Развитие культуры и туризма в Ханты-Мансийском автономном округе – Югре на 2016–2020 годы"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</si>
  <si>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отдельных государственных полномочий в сфере трудовых отношений и государственного управления охраной труда в рамках подпрограммы "Улучшение условий и охраны труда в автономном округе" государственной программы "Содействие занятости населения в Ханты-Мансийском автономном округе – Югре на 2016–2020 годы"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</si>
  <si>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полномочий по созданию и обеспечению деятельности административных комиссий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</si>
  <si>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за счет средств бюджета автономного округа в рамках ведомственной целевой программы "Обеспечение реализации полномочий администрации Нижневартовского района на 2016-2018 годы"</t>
  </si>
  <si>
    <t>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 в рамках подпрограммы "Создание условий для выполнения функций, направленных на обеспечение прав и законных интересов жителей Ханты-Мансийского автономного округа – Югры в отдельных сферах жизнедеятельности"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за счет средств федерального бюджета в рамках ведомственной целевой программы "Обеспечение реализации полномочий администрации Нижневартовского района на 2016-2018 годы"</t>
  </si>
  <si>
    <t>Осуществление государственных полномочий по составлению (изменению) списков кандидатов в присяжные заседатели федеральных судов общей юрисдикции в рамках подпрограммы "Профилактика правонарушений" государственной программы " Реализация государственной политики в сфере обеспечения общественного порядка, отдельных прав и законных интересов граждан, межнационального согласия и антинаркотической деятельностив Ханты-Мансийском автономном округе -Югре в 2016-2020 годах" за счет средств федерального бюджета в рамках ведомственной целевой программы "Обеспечение реализации полномочий администрации Нижневартовского района на 2016-2018 годы"</t>
  </si>
  <si>
    <t>Субсидия на софинансирование расходных обязательств местных бюджетов  по организации питания обучающихся в муниципальных общеобразовательных организациях  в рамках подпрограммы «Общее образование. Дополнительное образование детей» государственной программы "Развитие образования в Ханты-Мансийском автономном округе –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раойне на 2014-2020 годы"</t>
  </si>
  <si>
    <t>Субсидии на модернизацию общедоступных муниципальных библиотек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</si>
  <si>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Субсидии на обновление материально-технической базы муниципальных детских школ искусств (по видам искусств) в сфере культуры в рамках подпрограммы "Обеспечение прав граждан на доступ к культурным ценностям и информации" государственной программы "Развитие культуры и туризма в Ханты-Мансийском автономном округе – Югре на 2016–2020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</si>
  <si>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"Укрепление единого пространства в районе"муниципальной программы «Развитие культуры и туризма в Нижневартовском районе на 2014 – 2020 годы»</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</si>
  <si>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муниципальной программы"Развитие физической культуры и спорта в Нижневартовском районе на 2014 - 2020 годы"</t>
  </si>
  <si>
    <t xml:space="preserve">Субсидии на реализацию полномочий в области строительства, градостроительной деятельности и жилищных отношений в рамках подпрограммы "Содействие развитию жилищного строительства" государственной программы "Обеспечение доступным и комфортным жильем жителей Ханты-Мансийского автономного округа – Югры в 2016–2020 годах" подпрограммы "Градостроительная деятельность" муниципальной программы "Обеспечение доступным и комфортным жильем жителей Нижневартовского района  в 2014 – 2020 годах" </t>
  </si>
  <si>
    <t xml:space="preserve">Субсидии на реализацию полномочий в области строительства, градостроительной деятельности и жилищных отношений в рамках государственной программы "Обеспечение доступным и комфортным жильем жителей Ханты-Мансийского автономного округа – Югры в 2014–2020 годах"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2016 – 2020 годах" </t>
  </si>
  <si>
    <t xml:space="preserve">Субсидии на проектирование и строительство объектов инженерной инфраструктуры территорий, предназначенных для жилищного строительства  в рамках подпрограммы "Содействие развитию жилищного строительства" государственной программы "Обеспечение доступным и комфортным жильем жителей Ханты-Мансийского автономного округа – Югры в 2016–2020 годах"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 – 2020 годах" </t>
  </si>
  <si>
    <t>Субсидии на мероприятия подпрограммы "Обеспечение жильем молодых семей" федеральной целевой программы "Жилище" на 2011–2015 годы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жильем жителей Ханты-Мансийского автономного округа – Югры в 2016–2020 годах"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 (окружной бюджет)</t>
  </si>
  <si>
    <t>Субсидии на мероприятия подпрограммы "Обеспечение жильем молодых семей" федеральной целевой программы "Жилище" на 2011–2015 годы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жильем жителей Ханты-Мансийского автономного округа – Югры в 2016–2020 годах"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 (федеральный бюджет)</t>
  </si>
  <si>
    <t>Субсидии на реконструкцию, расширение, модернизацию, строительство и капитальный ремонт объектов коммунального комплекса  в рамках подпрограммы "Создание условий для обеспечения качественными коммунальными услугами"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2016–2020 годы"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</si>
  <si>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Субсидии на развитие общественной инфраструктуры и реализацию приоритетных направлений развития муниципальных образований автономного округа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</si>
  <si>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Субсидии на содействие развитию исторических и иных местных традиций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</si>
  <si>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Субсидии на возмещение недополученных доходов организациям, осуществляющим реализацию электрической энергии предприятиям жилищно-коммунального и агропромышленного комплексов, субъектам малого и среднего предпринимательства,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 в рамках подпрограммы "Обеспечение равных прав потребителей на получение энергетических ресурсов" государственной программы "Развитие жилищно-коммунального комплекса и повышение энергетической эффективности в Ханты-Мансийском автономном округе – Югре на 2016–2020 годы"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</si>
  <si>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Субсидии для создания условий для деятельности народных дружин в рамках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муниципальной программы "Профилактика правонарушений в сфере общественного порядка в Нижневартовском районе  на 2014 - 2018 годы"</t>
  </si>
  <si>
    <t>Субсидии на 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в рамках подпрограммы "Профилактика правонарушений" государственной программы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муниципальной программы "Профилактика правонарушений в сфере общественного порядка в Нижневартовском районе  на 2014 - 2018 годы"</t>
  </si>
  <si>
    <t>Субсидии на строительство (реконструкцию), капитальный ремонт и ремонт автомобильных дорог общего пользования местного значения в рамках подпрограммы "Дорожное хозяйство" государственной программы "Развитие транспортной системы Ханты-Мансийского автономного округа – Югры на 2016–2020 годы" подпрограммы "Автомобильные дороги" муниципальной программы "Развитие транспортной системы Нижневартовского района  на 2014 - 2020 годы"</t>
  </si>
  <si>
    <t>Субсидии муниципальным районам на формирование районных фондов финансовой поддержки поселений в рамках подпрограммы "Совершенствование системы распределения и перераспределения финансовых ресурсов между уровнями бюджетной системы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</si>
  <si>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Субсидии на содействие развитию исторических и иных местных традиций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</si>
  <si>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"Поддержание устойчивого исполнения бюджетов муниципальных образований автономного округа"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</si>
  <si>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 xml:space="preserve">Иные межбюджетные трансферты на организацию и проведение единого государственного экзамена в рамках подпрограммы "Система оценки качества образования и информационная прозрачность системы образования" государственной программы "Развитие образования в Ханты - Мансийском автономном округе -Югре на 2016-2020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
</t>
  </si>
  <si>
    <t xml:space="preserve">Иные межбюджетные трансферты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 подпрограммы «Развитие дошкольного, общего образования и дополнительного образования детей» муниципальной программы «Развитие образования в Нижневартовском районе на 2014–2020 годы»
</t>
  </si>
  <si>
    <t xml:space="preserve">Иные межбюджетные трансферты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 подпрограммы «Молодежь Нижневартовского района» муниципальной программы «Развитие образования в Нижневартовском районе на 2014–2020 годы»
</t>
  </si>
  <si>
    <t>Иные межбюджетные трансферты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</si>
  <si>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Иные межбюджетные трансферты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"Содействие занятости населения в Ханты-Мансийском автономном округе – Югре на 2016 – 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</si>
  <si>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Дотации на поощрение достижения наилучших значений показателей деятельности органов местного самоуправления городских округов и муниципальных районов автономного округа в рамках подпрограммы "Содействие повышению качества управления муниципальными финансами"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t>
  </si>
  <si>
    <t>Дотации на поощрение достижения высоких показателей качества организации и осуществления бюджетного процесса в городских округах и муниципальных районах автономного округа в рамках подпрограммы "Содействие повышению качества управления муниципальными финансами" государственной программы "Создание условий для эффективного и ответственного управления муниципальными финансами, повышения устойчивости местных бюджетов Ханты-Мансийского автономного округа – Югры на 2016–2020 годы"</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</si>
  <si>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рамках подпрограммы "Обеспечение мерами государственной поддержки по улучшению жилищных условий отдельных категорий граждан" государственной программы "Обеспечение доступным и комфортным жильем жителей Ханты-Мансийского автономного округа – Югры в 2016–2020 годах"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t>
  </si>
  <si>
    <t xml:space="preserve">Информация о предоставлении межбюджетных трансфертов муниципальному району из  вышестоящих бюджетов за 2016 год </t>
  </si>
  <si>
    <t>Уточненный план</t>
  </si>
  <si>
    <t>Исполнение</t>
  </si>
  <si>
    <t>% исполнения</t>
  </si>
  <si>
    <t>ИТОГО СУБВЕНЦИИ</t>
  </si>
  <si>
    <t>ИТОГО СУБСИДИИ</t>
  </si>
  <si>
    <t>ИТОГО ИНЫЕ МЕЖБЮДЖЕТНЫЕ ТРАНСФЕРТЫ</t>
  </si>
  <si>
    <t>01.1.01.84020</t>
  </si>
  <si>
    <t>01.1.01.84030</t>
  </si>
  <si>
    <t>01.1.01.84050</t>
  </si>
  <si>
    <t>05.1.01.85060</t>
  </si>
  <si>
    <t>06.0.02.82120</t>
  </si>
  <si>
    <t>Субсидии на развитие материально-технической базы муниципальных учреждений спорта в рамках подпрограммы "Развитие массовой физической культуры и спорта" государственной программы "Развитие физической культуры и спорта в Ханты-Мансийском автономном округе - Югре на 2016 - 2020 годы"  муниципальной программы "Развитие физической культуры и спорта в Нижневартовском районе на 2014 - 2020 годы"</t>
  </si>
  <si>
    <t>07.2.01.84140</t>
  </si>
  <si>
    <t>07.2.02.84150</t>
  </si>
  <si>
    <t>07.2.03.84170</t>
  </si>
  <si>
    <t>07.2.04.84180</t>
  </si>
  <si>
    <t>07.2.05.84190</t>
  </si>
  <si>
    <t>07.2.08.53910</t>
  </si>
  <si>
    <t>07.2.06.85140</t>
  </si>
  <si>
    <t>Иные межбюджетные трансферты на возмещение (компенсацию) части расходов по доставке в муниципальные образования Ханты-Мансийского автономного округа-Югры продукции (товаров), необходимой для обеспечения жизнедеятельности населения муниципальных образований Ханты-Мансийского автономного округа-Югры, отнесенных к территориям с ограниченными сроками завоза грузов в рамках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t>
  </si>
  <si>
    <t>10.3.01.82240</t>
  </si>
  <si>
    <t>10.3.01.84230</t>
  </si>
  <si>
    <t>22.1.02.51180</t>
  </si>
  <si>
    <t>22.1.02.85060</t>
  </si>
  <si>
    <t>Иные межбюджетные трансферты на премирование победителей окружного конкурса "Лидеры туриндустрии Югры" в рамках подпрограммы "Развитие внутреннего и въездного туризма" государственной программы "Развитие культуры и туризма в Ханты-Мансийском автономном округе - Югре на 2016 - 2020 годы"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</si>
  <si>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22.1.02.85280</t>
  </si>
  <si>
    <t>83.0.00.84050</t>
  </si>
  <si>
    <t>83.0.00.84060</t>
  </si>
  <si>
    <t>83.0.00.84070</t>
  </si>
  <si>
    <t>91.0.00.82370</t>
  </si>
  <si>
    <t>01.1.01.84010</t>
  </si>
  <si>
    <t>01.1.01.84040</t>
  </si>
  <si>
    <t>01.4.01.84080</t>
  </si>
  <si>
    <t>08.0.01.84210</t>
  </si>
  <si>
    <t>09.2.02.R0820</t>
  </si>
  <si>
    <t>09.3.01.84220</t>
  </si>
  <si>
    <t>09.3.01.51350</t>
  </si>
  <si>
    <t>10.1.03.84200</t>
  </si>
  <si>
    <t>22.1.02.D9300</t>
  </si>
  <si>
    <t>83.0.00.84100</t>
  </si>
  <si>
    <t>83.0.00.84120</t>
  </si>
  <si>
    <t>83.0.00.84250</t>
  </si>
  <si>
    <t>Субвенции на осуществление полномочий по образованию и организации деятельности комиссий по делам несовершеннолетних и защите их прав в рамках подпрограммы "Дети Югры" государственной программы "Социальная поддержка жителей Ханты- Мансийского автономного округа -Югры на 2016-2020 годы" ведомственной целевой программы "Обеспечение реализации полномочий администрации Нижневартовского района на 2016-2018 годы"</t>
  </si>
  <si>
    <t>83.0.00.84270</t>
  </si>
  <si>
    <t>83.0.00.D9300</t>
  </si>
  <si>
    <t>83.0.00.59300</t>
  </si>
  <si>
    <t>83.0.00.51200</t>
  </si>
  <si>
    <t>01.1.01.82460</t>
  </si>
  <si>
    <t>01.4.01.82050</t>
  </si>
  <si>
    <t>05.1.01.82070</t>
  </si>
  <si>
    <t>05.1.02.82090</t>
  </si>
  <si>
    <t>05.2.01.82440</t>
  </si>
  <si>
    <t>06.0.03.82440</t>
  </si>
  <si>
    <t>07.1.01.82380, 07.1.02.82380</t>
  </si>
  <si>
    <t>07.2.06.50180</t>
  </si>
  <si>
    <t>07.2.06.R0180</t>
  </si>
  <si>
    <t>09.1.01.82171</t>
  </si>
  <si>
    <t>09.2.01.82172</t>
  </si>
  <si>
    <t>09.2.03.82180</t>
  </si>
  <si>
    <t>09.3.01.50200</t>
  </si>
  <si>
    <t>09.3.01.R0200</t>
  </si>
  <si>
    <t>10.1.02.82190</t>
  </si>
  <si>
    <t>10.1.02.82430</t>
  </si>
  <si>
    <t>10.1.03.82420</t>
  </si>
  <si>
    <t>11.0.01.82300</t>
  </si>
  <si>
    <t>11.0.01.82310</t>
  </si>
  <si>
    <t>16.1.02.82390</t>
  </si>
  <si>
    <t>22.1.02.82420</t>
  </si>
  <si>
    <t>22.1.02.82440</t>
  </si>
  <si>
    <t>01.1.01.85160, 01.1.02.85160</t>
  </si>
  <si>
    <t>01.1.01.85020</t>
  </si>
  <si>
    <t>01.1.01.85060</t>
  </si>
  <si>
    <t>01.3.01.85230</t>
  </si>
  <si>
    <t>01.5.01.85060</t>
  </si>
  <si>
    <t>01.5.01.85210</t>
  </si>
  <si>
    <t>05.1.01.51440</t>
  </si>
  <si>
    <t>05.1.01.51470</t>
  </si>
  <si>
    <t>05.1.01.51480</t>
  </si>
  <si>
    <t>05.1.01.85160</t>
  </si>
  <si>
    <t>06.0.01.85160</t>
  </si>
  <si>
    <t>06.0.01.85200</t>
  </si>
  <si>
    <t>Иные межбюджетные трансферты на финансирование наказов избирателей депутатам Думы Ханты-Мансийского автономного округа - Югры в рамках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с сфере муниципальных финансов в Нижневартовском районе на 2015-2020 гг"</t>
  </si>
  <si>
    <t>22.1.02.85160</t>
  </si>
  <si>
    <t>05.1.02.82080</t>
  </si>
  <si>
    <t>05.1.02.85160</t>
  </si>
  <si>
    <t>22.1.02.82200</t>
  </si>
</sst>
</file>

<file path=xl/styles.xml><?xml version="1.0" encoding="utf-8"?>
<styleSheet xmlns="http://schemas.openxmlformats.org/spreadsheetml/2006/main">
  <numFmts count="3">
    <numFmt numFmtId="164" formatCode="#,##0.0;[Red]#,##0.0"/>
    <numFmt numFmtId="165" formatCode="#,##0.0"/>
    <numFmt numFmtId="166" formatCode="0.0"/>
  </numFmts>
  <fonts count="9">
    <font>
      <sz val="11"/>
      <color theme="1"/>
      <name val="Calibri"/>
      <family val="2"/>
      <charset val="204"/>
      <scheme val="minor"/>
    </font>
    <font>
      <sz val="10"/>
      <name val="Arial"/>
      <family val="2"/>
      <charset val="204"/>
    </font>
    <font>
      <sz val="11"/>
      <name val="Times New Roman"/>
      <family val="1"/>
      <charset val="204"/>
    </font>
    <font>
      <b/>
      <sz val="11"/>
      <name val="Times New Roman"/>
      <family val="1"/>
      <charset val="204"/>
    </font>
    <font>
      <b/>
      <sz val="12"/>
      <name val="Times New Roman"/>
      <family val="1"/>
      <charset val="204"/>
    </font>
    <font>
      <sz val="12"/>
      <name val="Times New Roman"/>
      <family val="1"/>
      <charset val="204"/>
    </font>
    <font>
      <sz val="10"/>
      <name val="Times New Roman"/>
      <family val="1"/>
      <charset val="204"/>
    </font>
    <font>
      <b/>
      <sz val="12"/>
      <name val="Times New Roman Cyr"/>
      <charset val="204"/>
    </font>
    <font>
      <b/>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55">
    <xf numFmtId="0" fontId="0" fillId="0" borderId="0" xfId="0"/>
    <xf numFmtId="0" fontId="1" fillId="0" borderId="0" xfId="1"/>
    <xf numFmtId="0" fontId="2" fillId="0" borderId="0" xfId="1" applyFont="1" applyFill="1" applyAlignment="1" applyProtection="1">
      <protection hidden="1"/>
    </xf>
    <xf numFmtId="0" fontId="2" fillId="0" borderId="0" xfId="1" applyNumberFormat="1" applyFont="1" applyFill="1" applyAlignment="1" applyProtection="1">
      <alignment horizontal="right" vertical="center" wrapText="1"/>
      <protection hidden="1"/>
    </xf>
    <xf numFmtId="0" fontId="4" fillId="0" borderId="1" xfId="1" applyNumberFormat="1" applyFont="1" applyFill="1" applyBorder="1" applyAlignment="1" applyProtection="1">
      <alignment horizontal="center" vertical="center" wrapText="1"/>
      <protection hidden="1"/>
    </xf>
    <xf numFmtId="0" fontId="5" fillId="0" borderId="3" xfId="1" applyNumberFormat="1" applyFont="1" applyFill="1" applyBorder="1" applyAlignment="1" applyProtection="1">
      <alignment horizontal="left" vertical="center" wrapText="1"/>
      <protection hidden="1"/>
    </xf>
    <xf numFmtId="0" fontId="5" fillId="0" borderId="2" xfId="1" applyNumberFormat="1" applyFont="1" applyFill="1" applyBorder="1" applyAlignment="1" applyProtection="1">
      <alignment horizontal="left" vertical="center" wrapText="1"/>
      <protection hidden="1"/>
    </xf>
    <xf numFmtId="0" fontId="5" fillId="0" borderId="6" xfId="1" applyNumberFormat="1" applyFont="1" applyFill="1" applyBorder="1" applyAlignment="1" applyProtection="1">
      <alignment horizontal="left" vertical="center" wrapText="1"/>
      <protection hidden="1"/>
    </xf>
    <xf numFmtId="0" fontId="5" fillId="0" borderId="4" xfId="1" applyNumberFormat="1" applyFont="1" applyFill="1" applyBorder="1" applyAlignment="1" applyProtection="1">
      <alignment horizontal="left" vertical="center" wrapText="1"/>
      <protection hidden="1"/>
    </xf>
    <xf numFmtId="0" fontId="4" fillId="0" borderId="2" xfId="1" applyNumberFormat="1" applyFont="1" applyFill="1" applyBorder="1" applyAlignment="1" applyProtection="1">
      <alignment horizontal="left" vertical="center" wrapText="1"/>
      <protection hidden="1"/>
    </xf>
    <xf numFmtId="0" fontId="5" fillId="0" borderId="1" xfId="1" applyNumberFormat="1" applyFont="1" applyFill="1" applyBorder="1" applyAlignment="1" applyProtection="1">
      <alignment horizontal="left" vertical="center" wrapText="1"/>
      <protection hidden="1"/>
    </xf>
    <xf numFmtId="0" fontId="5" fillId="0" borderId="1" xfId="1" applyNumberFormat="1" applyFont="1" applyBorder="1" applyAlignment="1">
      <alignment wrapText="1"/>
    </xf>
    <xf numFmtId="0" fontId="4" fillId="0" borderId="1" xfId="1" applyFont="1" applyBorder="1" applyAlignment="1">
      <alignment wrapText="1"/>
    </xf>
    <xf numFmtId="165" fontId="1" fillId="0" borderId="0" xfId="1" applyNumberFormat="1"/>
    <xf numFmtId="0" fontId="5" fillId="0" borderId="2" xfId="1" applyNumberFormat="1" applyFont="1" applyBorder="1" applyAlignment="1">
      <alignment wrapText="1"/>
    </xf>
    <xf numFmtId="0" fontId="2" fillId="2" borderId="0" xfId="1" applyNumberFormat="1" applyFont="1" applyFill="1" applyAlignment="1" applyProtection="1">
      <alignment horizontal="right" vertical="center" wrapText="1"/>
      <protection hidden="1"/>
    </xf>
    <xf numFmtId="0" fontId="2" fillId="2" borderId="0" xfId="1" applyNumberFormat="1" applyFont="1" applyFill="1" applyAlignment="1" applyProtection="1">
      <alignment horizontal="right"/>
      <protection hidden="1"/>
    </xf>
    <xf numFmtId="0" fontId="1" fillId="2" borderId="0" xfId="1" applyFill="1"/>
    <xf numFmtId="0" fontId="5" fillId="2" borderId="2" xfId="1" applyNumberFormat="1" applyFont="1" applyFill="1" applyBorder="1" applyAlignment="1" applyProtection="1">
      <alignment horizontal="left" vertical="center" wrapText="1"/>
      <protection hidden="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protection hidden="1"/>
    </xf>
    <xf numFmtId="0" fontId="6" fillId="2" borderId="1" xfId="1" applyNumberFormat="1" applyFont="1" applyFill="1" applyBorder="1" applyAlignment="1" applyProtection="1">
      <alignment horizontal="centerContinuous" vertical="center"/>
      <protection hidden="1"/>
    </xf>
    <xf numFmtId="0" fontId="4" fillId="0" borderId="1" xfId="1" applyNumberFormat="1" applyFont="1" applyFill="1" applyBorder="1" applyAlignment="1" applyProtection="1">
      <alignment horizontal="left" vertical="center" wrapText="1"/>
      <protection hidden="1"/>
    </xf>
    <xf numFmtId="164" fontId="4" fillId="2" borderId="1" xfId="1" applyNumberFormat="1" applyFont="1" applyFill="1" applyBorder="1" applyAlignment="1" applyProtection="1">
      <alignment horizontal="center"/>
      <protection hidden="1"/>
    </xf>
    <xf numFmtId="0" fontId="4" fillId="3" borderId="1" xfId="1" applyNumberFormat="1" applyFont="1" applyFill="1" applyBorder="1" applyAlignment="1" applyProtection="1">
      <protection hidden="1"/>
    </xf>
    <xf numFmtId="0" fontId="4" fillId="3" borderId="1" xfId="1" applyFont="1" applyFill="1" applyBorder="1" applyAlignment="1">
      <alignment wrapText="1"/>
    </xf>
    <xf numFmtId="0" fontId="5" fillId="0" borderId="1" xfId="1" applyNumberFormat="1" applyFont="1" applyFill="1" applyBorder="1" applyAlignment="1" applyProtection="1">
      <alignment horizontal="center" vertical="center" wrapText="1"/>
      <protection hidden="1"/>
    </xf>
    <xf numFmtId="164" fontId="5" fillId="2" borderId="1" xfId="1" applyNumberFormat="1" applyFont="1" applyFill="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wrapText="1"/>
      <protection hidden="1"/>
    </xf>
    <xf numFmtId="0" fontId="5" fillId="2" borderId="2" xfId="1" applyNumberFormat="1" applyFont="1" applyFill="1" applyBorder="1" applyAlignment="1" applyProtection="1">
      <alignment horizontal="center" vertical="center" wrapText="1"/>
      <protection hidden="1"/>
    </xf>
    <xf numFmtId="0" fontId="5" fillId="0" borderId="6" xfId="1" applyNumberFormat="1" applyFont="1" applyFill="1" applyBorder="1" applyAlignment="1" applyProtection="1">
      <alignment horizontal="center" vertical="center" wrapText="1"/>
      <protection hidden="1"/>
    </xf>
    <xf numFmtId="164" fontId="5" fillId="2" borderId="5" xfId="1" applyNumberFormat="1" applyFont="1" applyFill="1" applyBorder="1" applyAlignment="1" applyProtection="1">
      <alignment horizontal="center" vertical="center"/>
      <protection hidden="1"/>
    </xf>
    <xf numFmtId="0" fontId="5" fillId="0" borderId="5" xfId="1" applyNumberFormat="1" applyFont="1" applyFill="1" applyBorder="1" applyAlignment="1" applyProtection="1">
      <alignment horizontal="center" vertical="center" wrapText="1"/>
      <protection hidden="1"/>
    </xf>
    <xf numFmtId="0" fontId="5" fillId="0" borderId="4" xfId="1" applyNumberFormat="1" applyFont="1" applyFill="1" applyBorder="1" applyAlignment="1" applyProtection="1">
      <alignment horizontal="center" vertical="center" wrapText="1"/>
      <protection hidden="1"/>
    </xf>
    <xf numFmtId="0" fontId="5" fillId="0" borderId="5"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4" fillId="0" borderId="6" xfId="1" applyNumberFormat="1" applyFont="1" applyFill="1" applyBorder="1" applyAlignment="1" applyProtection="1">
      <alignment horizontal="center" vertical="center" wrapText="1"/>
      <protection hidden="1"/>
    </xf>
    <xf numFmtId="164" fontId="4" fillId="2" borderId="5" xfId="1" applyNumberFormat="1" applyFont="1" applyFill="1" applyBorder="1" applyAlignment="1" applyProtection="1">
      <alignment horizontal="center" vertical="center"/>
      <protection hidden="1"/>
    </xf>
    <xf numFmtId="0" fontId="4" fillId="3" borderId="1" xfId="1" applyNumberFormat="1" applyFont="1" applyFill="1" applyBorder="1" applyAlignment="1" applyProtection="1">
      <alignment horizontal="center" vertical="center"/>
      <protection hidden="1"/>
    </xf>
    <xf numFmtId="164" fontId="4" fillId="3" borderId="1" xfId="1" applyNumberFormat="1" applyFont="1" applyFill="1" applyBorder="1" applyAlignment="1" applyProtection="1">
      <alignment horizontal="center" vertical="center"/>
      <protection hidden="1"/>
    </xf>
    <xf numFmtId="164" fontId="4" fillId="2" borderId="1" xfId="1" applyNumberFormat="1" applyFont="1" applyFill="1" applyBorder="1" applyAlignment="1" applyProtection="1">
      <alignment horizontal="center" vertical="center"/>
      <protection hidden="1"/>
    </xf>
    <xf numFmtId="0" fontId="5" fillId="0" borderId="1" xfId="1" applyNumberFormat="1" applyFont="1" applyBorder="1" applyAlignment="1">
      <alignment horizontal="center" vertical="center" wrapText="1"/>
    </xf>
    <xf numFmtId="165" fontId="5" fillId="2" borderId="1" xfId="1" applyNumberFormat="1"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0" fontId="4" fillId="0" borderId="1" xfId="1" applyFont="1" applyBorder="1" applyAlignment="1">
      <alignment horizontal="center" vertical="center" wrapText="1"/>
    </xf>
    <xf numFmtId="4" fontId="4" fillId="2"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4" fontId="4" fillId="3" borderId="1"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protection hidden="1"/>
    </xf>
    <xf numFmtId="0" fontId="8" fillId="0" borderId="0" xfId="1" applyNumberFormat="1" applyFont="1" applyFill="1" applyAlignment="1" applyProtection="1">
      <alignment horizontal="center" vertical="center" wrapText="1"/>
      <protection hidden="1"/>
    </xf>
    <xf numFmtId="0" fontId="4" fillId="0" borderId="1" xfId="1" applyNumberFormat="1" applyFont="1" applyFill="1" applyBorder="1" applyAlignment="1" applyProtection="1">
      <alignment horizontal="center"/>
      <protection hidden="1"/>
    </xf>
    <xf numFmtId="0" fontId="4" fillId="0" borderId="1" xfId="1" applyFont="1" applyBorder="1" applyAlignment="1">
      <alignment horizont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98"/>
  <sheetViews>
    <sheetView showGridLines="0" tabSelected="1" workbookViewId="0">
      <pane xSplit="1" ySplit="4" topLeftCell="B72" activePane="bottomRight" state="frozen"/>
      <selection pane="topRight" activeCell="B1" sqref="B1"/>
      <selection pane="bottomLeft" activeCell="A5" sqref="A5"/>
      <selection pane="bottomRight" activeCell="G75" sqref="G75"/>
    </sheetView>
  </sheetViews>
  <sheetFormatPr defaultColWidth="9.140625" defaultRowHeight="12.75"/>
  <cols>
    <col min="1" max="1" width="72" style="1" customWidth="1"/>
    <col min="2" max="2" width="18.42578125" style="1" hidden="1" customWidth="1"/>
    <col min="3" max="5" width="14.7109375" style="17" customWidth="1"/>
    <col min="6" max="6" width="11" style="1" customWidth="1"/>
    <col min="7" max="7" width="10.7109375" style="1" customWidth="1"/>
    <col min="8" max="8" width="9.140625" style="1" customWidth="1"/>
    <col min="9" max="9" width="10" style="1" customWidth="1"/>
    <col min="10" max="251" width="9.140625" style="1" customWidth="1"/>
    <col min="252" max="16384" width="9.140625" style="1"/>
  </cols>
  <sheetData>
    <row r="1" spans="1:5" ht="15">
      <c r="A1" s="3"/>
      <c r="B1" s="3"/>
      <c r="C1" s="15"/>
      <c r="D1" s="15"/>
      <c r="E1" s="15"/>
    </row>
    <row r="2" spans="1:5" ht="44.25" customHeight="1">
      <c r="A2" s="52" t="s">
        <v>87</v>
      </c>
      <c r="B2" s="52"/>
      <c r="C2" s="52"/>
      <c r="D2" s="52"/>
      <c r="E2" s="52"/>
    </row>
    <row r="3" spans="1:5" ht="15">
      <c r="A3" s="2"/>
      <c r="B3" s="2"/>
      <c r="C3" s="16"/>
      <c r="D3" s="16"/>
      <c r="E3" s="16" t="s">
        <v>5</v>
      </c>
    </row>
    <row r="4" spans="1:5" ht="31.5">
      <c r="A4" s="4" t="s">
        <v>4</v>
      </c>
      <c r="B4" s="4"/>
      <c r="C4" s="20" t="s">
        <v>88</v>
      </c>
      <c r="D4" s="19" t="s">
        <v>89</v>
      </c>
      <c r="E4" s="19" t="s">
        <v>90</v>
      </c>
    </row>
    <row r="5" spans="1:5" ht="16.5" customHeight="1">
      <c r="A5" s="21">
        <v>1</v>
      </c>
      <c r="B5" s="21"/>
      <c r="C5" s="22">
        <v>2</v>
      </c>
      <c r="D5" s="22">
        <v>3</v>
      </c>
      <c r="E5" s="22">
        <v>4</v>
      </c>
    </row>
    <row r="6" spans="1:5" ht="15" customHeight="1">
      <c r="A6" s="51" t="s">
        <v>3</v>
      </c>
      <c r="B6" s="51"/>
      <c r="C6" s="51"/>
      <c r="D6" s="51"/>
      <c r="E6" s="51"/>
    </row>
    <row r="7" spans="1:5" ht="126">
      <c r="A7" s="10" t="s">
        <v>31</v>
      </c>
      <c r="B7" s="27" t="s">
        <v>118</v>
      </c>
      <c r="C7" s="28">
        <f>777953.9+18438</f>
        <v>796391.9</v>
      </c>
      <c r="D7" s="28">
        <v>796391.9</v>
      </c>
      <c r="E7" s="28">
        <f>D7/C7*100</f>
        <v>100</v>
      </c>
    </row>
    <row r="8" spans="1:5" ht="141.75">
      <c r="A8" s="6" t="s">
        <v>32</v>
      </c>
      <c r="B8" s="29" t="s">
        <v>94</v>
      </c>
      <c r="C8" s="28">
        <f>221806.9-48000</f>
        <v>173806.9</v>
      </c>
      <c r="D8" s="28">
        <v>173806.9</v>
      </c>
      <c r="E8" s="28">
        <f>D8/C8*100</f>
        <v>100</v>
      </c>
    </row>
    <row r="9" spans="1:5" ht="189">
      <c r="A9" s="6" t="s">
        <v>33</v>
      </c>
      <c r="B9" s="29" t="s">
        <v>95</v>
      </c>
      <c r="C9" s="28">
        <f>18506.9+7942.7-10000</f>
        <v>16449.600000000002</v>
      </c>
      <c r="D9" s="28">
        <v>16449.599999999999</v>
      </c>
      <c r="E9" s="28">
        <f>D9/C9*100</f>
        <v>99.999999999999972</v>
      </c>
    </row>
    <row r="10" spans="1:5" ht="141.75">
      <c r="A10" s="6" t="s">
        <v>34</v>
      </c>
      <c r="B10" s="29" t="s">
        <v>119</v>
      </c>
      <c r="C10" s="28">
        <v>3031.5</v>
      </c>
      <c r="D10" s="28">
        <v>3031.5</v>
      </c>
      <c r="E10" s="28">
        <f t="shared" ref="E10:E39" si="0">D10/C10*100</f>
        <v>100</v>
      </c>
    </row>
    <row r="11" spans="1:5" ht="157.5">
      <c r="A11" s="6" t="s">
        <v>35</v>
      </c>
      <c r="B11" s="29" t="s">
        <v>96</v>
      </c>
      <c r="C11" s="28">
        <f>11786-1452</f>
        <v>10334</v>
      </c>
      <c r="D11" s="28">
        <v>10334</v>
      </c>
      <c r="E11" s="28">
        <f t="shared" si="0"/>
        <v>100</v>
      </c>
    </row>
    <row r="12" spans="1:5" ht="123.75" customHeight="1">
      <c r="A12" s="6" t="s">
        <v>36</v>
      </c>
      <c r="B12" s="29" t="s">
        <v>120</v>
      </c>
      <c r="C12" s="28">
        <v>7271.8</v>
      </c>
      <c r="D12" s="28">
        <v>7271.8</v>
      </c>
      <c r="E12" s="28">
        <f t="shared" si="0"/>
        <v>100</v>
      </c>
    </row>
    <row r="13" spans="1:5" ht="216.75" customHeight="1">
      <c r="A13" s="6" t="s">
        <v>37</v>
      </c>
      <c r="B13" s="29" t="s">
        <v>100</v>
      </c>
      <c r="C13" s="28">
        <f>300-227.5</f>
        <v>72.5</v>
      </c>
      <c r="D13" s="28">
        <v>72.5</v>
      </c>
      <c r="E13" s="28">
        <f t="shared" si="0"/>
        <v>100</v>
      </c>
    </row>
    <row r="14" spans="1:5" ht="223.5" customHeight="1">
      <c r="A14" s="6" t="s">
        <v>38</v>
      </c>
      <c r="B14" s="29" t="s">
        <v>101</v>
      </c>
      <c r="C14" s="28">
        <f>49132+33127+227.5</f>
        <v>82486.5</v>
      </c>
      <c r="D14" s="28">
        <v>82486.5</v>
      </c>
      <c r="E14" s="28">
        <f t="shared" si="0"/>
        <v>100</v>
      </c>
    </row>
    <row r="15" spans="1:5" ht="190.5" customHeight="1">
      <c r="A15" s="6" t="s">
        <v>39</v>
      </c>
      <c r="B15" s="29" t="s">
        <v>102</v>
      </c>
      <c r="C15" s="28">
        <f>1000+1730.1</f>
        <v>2730.1</v>
      </c>
      <c r="D15" s="28">
        <v>2730.1</v>
      </c>
      <c r="E15" s="28">
        <f t="shared" si="0"/>
        <v>100</v>
      </c>
    </row>
    <row r="16" spans="1:5" ht="222" customHeight="1">
      <c r="A16" s="6" t="s">
        <v>40</v>
      </c>
      <c r="B16" s="29" t="s">
        <v>103</v>
      </c>
      <c r="C16" s="28">
        <f>1830+2860</f>
        <v>4690</v>
      </c>
      <c r="D16" s="28">
        <v>4690</v>
      </c>
      <c r="E16" s="28">
        <f t="shared" si="0"/>
        <v>100</v>
      </c>
    </row>
    <row r="17" spans="1:5" ht="203.25" customHeight="1">
      <c r="A17" s="6" t="s">
        <v>41</v>
      </c>
      <c r="B17" s="29" t="s">
        <v>104</v>
      </c>
      <c r="C17" s="28">
        <f>163.6+236.1</f>
        <v>399.7</v>
      </c>
      <c r="D17" s="28">
        <v>399.7</v>
      </c>
      <c r="E17" s="28">
        <f t="shared" si="0"/>
        <v>100</v>
      </c>
    </row>
    <row r="18" spans="1:5" ht="210.75" customHeight="1">
      <c r="A18" s="6" t="s">
        <v>42</v>
      </c>
      <c r="B18" s="29" t="s">
        <v>105</v>
      </c>
      <c r="C18" s="28">
        <f>965.5-192.7</f>
        <v>772.8</v>
      </c>
      <c r="D18" s="28">
        <v>772.8</v>
      </c>
      <c r="E18" s="28">
        <f t="shared" si="0"/>
        <v>100</v>
      </c>
    </row>
    <row r="19" spans="1:5" ht="267.75">
      <c r="A19" s="6" t="s">
        <v>43</v>
      </c>
      <c r="B19" s="29" t="s">
        <v>121</v>
      </c>
      <c r="C19" s="28">
        <v>4283.1000000000004</v>
      </c>
      <c r="D19" s="28">
        <v>4283.1000000000004</v>
      </c>
      <c r="E19" s="28">
        <f t="shared" si="0"/>
        <v>100</v>
      </c>
    </row>
    <row r="20" spans="1:5" ht="161.25" customHeight="1">
      <c r="A20" s="6" t="s">
        <v>44</v>
      </c>
      <c r="B20" s="29" t="s">
        <v>122</v>
      </c>
      <c r="C20" s="28">
        <f>19134.1+3362.8+4146.1</f>
        <v>26643</v>
      </c>
      <c r="D20" s="28">
        <v>26643</v>
      </c>
      <c r="E20" s="28">
        <f t="shared" si="0"/>
        <v>100</v>
      </c>
    </row>
    <row r="21" spans="1:5" ht="217.5" hidden="1" customHeight="1">
      <c r="A21" s="6" t="s">
        <v>8</v>
      </c>
      <c r="B21" s="29"/>
      <c r="C21" s="28">
        <f>2225.3-2225.3</f>
        <v>0</v>
      </c>
      <c r="D21" s="28"/>
      <c r="E21" s="28" t="e">
        <f t="shared" si="0"/>
        <v>#DIV/0!</v>
      </c>
    </row>
    <row r="22" spans="1:5" ht="264" customHeight="1">
      <c r="A22" s="6" t="s">
        <v>27</v>
      </c>
      <c r="B22" s="29" t="s">
        <v>123</v>
      </c>
      <c r="C22" s="28">
        <v>23</v>
      </c>
      <c r="D22" s="28">
        <v>23</v>
      </c>
      <c r="E22" s="28">
        <f t="shared" si="0"/>
        <v>100</v>
      </c>
    </row>
    <row r="23" spans="1:5" ht="219.75" customHeight="1">
      <c r="A23" s="6" t="s">
        <v>86</v>
      </c>
      <c r="B23" s="29" t="s">
        <v>124</v>
      </c>
      <c r="C23" s="28">
        <v>759.7</v>
      </c>
      <c r="D23" s="28">
        <v>759.7</v>
      </c>
      <c r="E23" s="28">
        <f t="shared" si="0"/>
        <v>100</v>
      </c>
    </row>
    <row r="24" spans="1:5" ht="204.75">
      <c r="A24" s="6" t="s">
        <v>45</v>
      </c>
      <c r="B24" s="29" t="s">
        <v>125</v>
      </c>
      <c r="C24" s="28">
        <v>340</v>
      </c>
      <c r="D24" s="28">
        <v>340</v>
      </c>
      <c r="E24" s="28">
        <f t="shared" si="0"/>
        <v>100</v>
      </c>
    </row>
    <row r="25" spans="1:5" ht="204.75">
      <c r="A25" s="6" t="s">
        <v>46</v>
      </c>
      <c r="B25" s="29"/>
      <c r="C25" s="28">
        <v>446.9</v>
      </c>
      <c r="D25" s="28">
        <v>446.9</v>
      </c>
      <c r="E25" s="28">
        <f t="shared" si="0"/>
        <v>100</v>
      </c>
    </row>
    <row r="26" spans="1:5" ht="236.25">
      <c r="A26" s="6" t="s">
        <v>47</v>
      </c>
      <c r="B26" s="29" t="s">
        <v>109</v>
      </c>
      <c r="C26" s="28">
        <f>26519+6600</f>
        <v>33119</v>
      </c>
      <c r="D26" s="28">
        <v>29272</v>
      </c>
      <c r="E26" s="28">
        <f t="shared" si="0"/>
        <v>88.384311120504847</v>
      </c>
    </row>
    <row r="27" spans="1:5" ht="220.5">
      <c r="A27" s="6" t="s">
        <v>48</v>
      </c>
      <c r="B27" s="29"/>
      <c r="C27" s="28">
        <v>59662.9</v>
      </c>
      <c r="D27" s="28">
        <v>59662.9</v>
      </c>
      <c r="E27" s="28">
        <f t="shared" si="0"/>
        <v>100</v>
      </c>
    </row>
    <row r="28" spans="1:5" ht="299.25">
      <c r="A28" s="6" t="s">
        <v>49</v>
      </c>
      <c r="B28" s="29" t="s">
        <v>126</v>
      </c>
      <c r="C28" s="28">
        <v>317.10000000000002</v>
      </c>
      <c r="D28" s="28">
        <v>317.10000000000002</v>
      </c>
      <c r="E28" s="28">
        <f t="shared" si="0"/>
        <v>100</v>
      </c>
    </row>
    <row r="29" spans="1:5" ht="173.25">
      <c r="A29" s="18" t="s">
        <v>9</v>
      </c>
      <c r="B29" s="30" t="s">
        <v>110</v>
      </c>
      <c r="C29" s="28">
        <f>3888+225.5</f>
        <v>4113.5</v>
      </c>
      <c r="D29" s="28">
        <v>4113.5</v>
      </c>
      <c r="E29" s="28">
        <f t="shared" si="0"/>
        <v>100</v>
      </c>
    </row>
    <row r="30" spans="1:5" ht="141.75">
      <c r="A30" s="6" t="s">
        <v>50</v>
      </c>
      <c r="B30" s="29" t="s">
        <v>114</v>
      </c>
      <c r="C30" s="28">
        <f>1000-124</f>
        <v>876</v>
      </c>
      <c r="D30" s="28">
        <v>876</v>
      </c>
      <c r="E30" s="28">
        <f t="shared" si="0"/>
        <v>100</v>
      </c>
    </row>
    <row r="31" spans="1:5" ht="141.75">
      <c r="A31" s="6" t="s">
        <v>51</v>
      </c>
      <c r="B31" s="29" t="s">
        <v>115</v>
      </c>
      <c r="C31" s="28">
        <f>17856.2+1894.9</f>
        <v>19751.100000000002</v>
      </c>
      <c r="D31" s="28">
        <v>19722.900000000001</v>
      </c>
      <c r="E31" s="28">
        <f t="shared" si="0"/>
        <v>99.857223142002212</v>
      </c>
    </row>
    <row r="32" spans="1:5" ht="110.25">
      <c r="A32" s="6" t="s">
        <v>52</v>
      </c>
      <c r="B32" s="29" t="s">
        <v>116</v>
      </c>
      <c r="C32" s="28">
        <f>16977.4-1330.4</f>
        <v>15647.000000000002</v>
      </c>
      <c r="D32" s="28">
        <v>15634.1</v>
      </c>
      <c r="E32" s="28">
        <f t="shared" si="0"/>
        <v>99.917556081037901</v>
      </c>
    </row>
    <row r="33" spans="1:5" ht="148.5" hidden="1" customHeight="1">
      <c r="A33" s="6" t="s">
        <v>6</v>
      </c>
      <c r="B33" s="29"/>
      <c r="C33" s="28">
        <f>115.9-115.9</f>
        <v>0</v>
      </c>
      <c r="D33" s="28"/>
      <c r="E33" s="28" t="e">
        <f t="shared" si="0"/>
        <v>#DIV/0!</v>
      </c>
    </row>
    <row r="34" spans="1:5" ht="150" customHeight="1">
      <c r="A34" s="6" t="s">
        <v>53</v>
      </c>
      <c r="B34" s="29" t="s">
        <v>127</v>
      </c>
      <c r="C34" s="28">
        <v>77.2</v>
      </c>
      <c r="D34" s="28">
        <v>77.2</v>
      </c>
      <c r="E34" s="28">
        <f t="shared" si="0"/>
        <v>100</v>
      </c>
    </row>
    <row r="35" spans="1:5" ht="138" customHeight="1">
      <c r="A35" s="6" t="s">
        <v>54</v>
      </c>
      <c r="B35" s="29" t="s">
        <v>128</v>
      </c>
      <c r="C35" s="28">
        <v>2770.4</v>
      </c>
      <c r="D35" s="28">
        <v>2770.4</v>
      </c>
      <c r="E35" s="28">
        <f t="shared" si="0"/>
        <v>100</v>
      </c>
    </row>
    <row r="36" spans="1:5" ht="189">
      <c r="A36" s="6" t="s">
        <v>55</v>
      </c>
      <c r="B36" s="29" t="s">
        <v>129</v>
      </c>
      <c r="C36" s="28">
        <v>1559.2</v>
      </c>
      <c r="D36" s="28">
        <v>1559.2</v>
      </c>
      <c r="E36" s="28">
        <f t="shared" si="0"/>
        <v>100</v>
      </c>
    </row>
    <row r="37" spans="1:5" ht="131.25" customHeight="1">
      <c r="A37" s="18" t="s">
        <v>130</v>
      </c>
      <c r="B37" s="30" t="s">
        <v>131</v>
      </c>
      <c r="C37" s="28">
        <v>8457.9</v>
      </c>
      <c r="D37" s="28">
        <v>8457.9</v>
      </c>
      <c r="E37" s="28">
        <f t="shared" si="0"/>
        <v>100</v>
      </c>
    </row>
    <row r="38" spans="1:5" ht="283.5">
      <c r="A38" s="7" t="s">
        <v>56</v>
      </c>
      <c r="B38" s="31" t="s">
        <v>132</v>
      </c>
      <c r="C38" s="32">
        <v>2762.4</v>
      </c>
      <c r="D38" s="32">
        <v>2762.4</v>
      </c>
      <c r="E38" s="28">
        <f t="shared" si="0"/>
        <v>100</v>
      </c>
    </row>
    <row r="39" spans="1:5" ht="283.5">
      <c r="A39" s="7" t="s">
        <v>57</v>
      </c>
      <c r="B39" s="31" t="s">
        <v>133</v>
      </c>
      <c r="C39" s="32">
        <v>3479.3</v>
      </c>
      <c r="D39" s="32">
        <v>3479.3</v>
      </c>
      <c r="E39" s="28">
        <f t="shared" si="0"/>
        <v>100</v>
      </c>
    </row>
    <row r="40" spans="1:5" ht="189">
      <c r="A40" s="7" t="s">
        <v>58</v>
      </c>
      <c r="B40" s="31" t="s">
        <v>134</v>
      </c>
      <c r="C40" s="32">
        <v>24.7</v>
      </c>
      <c r="D40" s="32">
        <v>24.7</v>
      </c>
      <c r="E40" s="28">
        <f>D40/C40*100</f>
        <v>100</v>
      </c>
    </row>
    <row r="41" spans="1:5" ht="15.75">
      <c r="A41" s="23" t="s">
        <v>91</v>
      </c>
      <c r="B41" s="23"/>
      <c r="C41" s="24">
        <f>SUM(C7:C40)</f>
        <v>1283550.7</v>
      </c>
      <c r="D41" s="24">
        <f>SUM(D7:D40)</f>
        <v>1279662.5999999999</v>
      </c>
      <c r="E41" s="24">
        <f>D41/C41*100</f>
        <v>99.697082475978533</v>
      </c>
    </row>
    <row r="42" spans="1:5" ht="15.75">
      <c r="A42" s="53" t="s">
        <v>2</v>
      </c>
      <c r="B42" s="53"/>
      <c r="C42" s="53"/>
      <c r="D42" s="53"/>
      <c r="E42" s="53"/>
    </row>
    <row r="43" spans="1:5" ht="147" customHeight="1">
      <c r="A43" s="5" t="s">
        <v>59</v>
      </c>
      <c r="B43" s="34" t="s">
        <v>135</v>
      </c>
      <c r="C43" s="32">
        <f>19965.4-3795</f>
        <v>16170.400000000001</v>
      </c>
      <c r="D43" s="32">
        <v>16170.4</v>
      </c>
      <c r="E43" s="32">
        <f>D43/C43*100</f>
        <v>99.999999999999986</v>
      </c>
    </row>
    <row r="44" spans="1:5" ht="236.25" hidden="1">
      <c r="A44" s="6" t="s">
        <v>18</v>
      </c>
      <c r="B44" s="31"/>
      <c r="C44" s="32">
        <f>2711.2-2711.2</f>
        <v>0</v>
      </c>
      <c r="D44" s="32"/>
      <c r="E44" s="32" t="e">
        <f t="shared" ref="E44:E71" si="1">D44/C44*100</f>
        <v>#DIV/0!</v>
      </c>
    </row>
    <row r="45" spans="1:5" ht="135" customHeight="1">
      <c r="A45" s="6" t="s">
        <v>30</v>
      </c>
      <c r="B45" s="31" t="s">
        <v>136</v>
      </c>
      <c r="C45" s="32">
        <f>3742.2+1055.7</f>
        <v>4797.8999999999996</v>
      </c>
      <c r="D45" s="32">
        <v>4797.8999999999996</v>
      </c>
      <c r="E45" s="32">
        <f t="shared" si="1"/>
        <v>100</v>
      </c>
    </row>
    <row r="46" spans="1:5" ht="133.5" customHeight="1">
      <c r="A46" s="6" t="s">
        <v>60</v>
      </c>
      <c r="B46" s="31" t="s">
        <v>137</v>
      </c>
      <c r="C46" s="32">
        <v>1308</v>
      </c>
      <c r="D46" s="32">
        <v>1308</v>
      </c>
      <c r="E46" s="32">
        <f t="shared" si="1"/>
        <v>100</v>
      </c>
    </row>
    <row r="47" spans="1:5" ht="141.75">
      <c r="A47" s="6" t="s">
        <v>61</v>
      </c>
      <c r="B47" s="31" t="s">
        <v>138</v>
      </c>
      <c r="C47" s="32">
        <v>1148.2</v>
      </c>
      <c r="D47" s="32">
        <v>1148.2</v>
      </c>
      <c r="E47" s="32">
        <f t="shared" si="1"/>
        <v>100</v>
      </c>
    </row>
    <row r="48" spans="1:5" ht="231.75" customHeight="1">
      <c r="A48" s="6" t="s">
        <v>62</v>
      </c>
      <c r="B48" s="31" t="s">
        <v>139</v>
      </c>
      <c r="C48" s="32">
        <f>24598.1-1326</f>
        <v>23272.1</v>
      </c>
      <c r="D48" s="32">
        <v>23272.1</v>
      </c>
      <c r="E48" s="32">
        <f t="shared" si="1"/>
        <v>100</v>
      </c>
    </row>
    <row r="49" spans="1:5" ht="214.5" customHeight="1">
      <c r="A49" s="6" t="s">
        <v>63</v>
      </c>
      <c r="B49" s="31" t="s">
        <v>140</v>
      </c>
      <c r="C49" s="32">
        <f>2860-2693</f>
        <v>167</v>
      </c>
      <c r="D49" s="32">
        <v>167</v>
      </c>
      <c r="E49" s="32">
        <f t="shared" si="1"/>
        <v>100</v>
      </c>
    </row>
    <row r="50" spans="1:5" ht="120.75" customHeight="1">
      <c r="A50" s="6" t="s">
        <v>99</v>
      </c>
      <c r="B50" s="31" t="s">
        <v>98</v>
      </c>
      <c r="C50" s="32">
        <v>58779</v>
      </c>
      <c r="D50" s="32">
        <v>58779</v>
      </c>
      <c r="E50" s="32">
        <f t="shared" si="1"/>
        <v>100</v>
      </c>
    </row>
    <row r="51" spans="1:5" ht="161.25" customHeight="1">
      <c r="A51" s="6" t="s">
        <v>13</v>
      </c>
      <c r="B51" s="31" t="s">
        <v>141</v>
      </c>
      <c r="C51" s="32">
        <v>5207.3</v>
      </c>
      <c r="D51" s="32">
        <v>5207.3</v>
      </c>
      <c r="E51" s="32">
        <f t="shared" si="1"/>
        <v>100</v>
      </c>
    </row>
    <row r="52" spans="1:5" ht="205.5" customHeight="1">
      <c r="A52" s="6" t="s">
        <v>23</v>
      </c>
      <c r="B52" s="31" t="s">
        <v>142</v>
      </c>
      <c r="C52" s="32">
        <v>442.5</v>
      </c>
      <c r="D52" s="32">
        <v>442.5</v>
      </c>
      <c r="E52" s="32">
        <f t="shared" si="1"/>
        <v>100</v>
      </c>
    </row>
    <row r="53" spans="1:5" ht="205.5" customHeight="1">
      <c r="A53" s="6" t="s">
        <v>24</v>
      </c>
      <c r="B53" s="31" t="s">
        <v>143</v>
      </c>
      <c r="C53" s="32">
        <v>190</v>
      </c>
      <c r="D53" s="32">
        <v>190</v>
      </c>
      <c r="E53" s="32">
        <f t="shared" si="1"/>
        <v>100</v>
      </c>
    </row>
    <row r="54" spans="1:5" ht="126">
      <c r="A54" s="6" t="s">
        <v>64</v>
      </c>
      <c r="B54" s="31" t="s">
        <v>144</v>
      </c>
      <c r="C54" s="32">
        <v>4005</v>
      </c>
      <c r="D54" s="32">
        <v>4005</v>
      </c>
      <c r="E54" s="32">
        <f t="shared" si="1"/>
        <v>100</v>
      </c>
    </row>
    <row r="55" spans="1:5" ht="132.75" customHeight="1">
      <c r="A55" s="6" t="s">
        <v>65</v>
      </c>
      <c r="B55" s="31" t="s">
        <v>145</v>
      </c>
      <c r="C55" s="32">
        <v>276974.09999999998</v>
      </c>
      <c r="D55" s="32">
        <v>276974.09999999998</v>
      </c>
      <c r="E55" s="32">
        <f t="shared" si="1"/>
        <v>100</v>
      </c>
    </row>
    <row r="56" spans="1:5" ht="165" customHeight="1">
      <c r="A56" s="6" t="s">
        <v>66</v>
      </c>
      <c r="B56" s="31" t="s">
        <v>146</v>
      </c>
      <c r="C56" s="32">
        <v>11521.4</v>
      </c>
      <c r="D56" s="32">
        <v>11521.4</v>
      </c>
      <c r="E56" s="32">
        <f t="shared" si="1"/>
        <v>100</v>
      </c>
    </row>
    <row r="57" spans="1:5" ht="196.5" customHeight="1">
      <c r="A57" s="6" t="s">
        <v>67</v>
      </c>
      <c r="B57" s="31" t="s">
        <v>148</v>
      </c>
      <c r="C57" s="32">
        <v>874.2</v>
      </c>
      <c r="D57" s="32">
        <v>874.2</v>
      </c>
      <c r="E57" s="32">
        <f t="shared" si="1"/>
        <v>100</v>
      </c>
    </row>
    <row r="58" spans="1:5" ht="198" customHeight="1">
      <c r="A58" s="6" t="s">
        <v>68</v>
      </c>
      <c r="B58" s="31" t="s">
        <v>147</v>
      </c>
      <c r="C58" s="32">
        <v>136.1</v>
      </c>
      <c r="D58" s="32">
        <v>136.1</v>
      </c>
      <c r="E58" s="32">
        <f t="shared" si="1"/>
        <v>100</v>
      </c>
    </row>
    <row r="59" spans="1:5" ht="186" customHeight="1">
      <c r="A59" s="6" t="s">
        <v>69</v>
      </c>
      <c r="B59" s="31" t="s">
        <v>149</v>
      </c>
      <c r="C59" s="32">
        <v>32863.300000000003</v>
      </c>
      <c r="D59" s="32">
        <v>32863.300000000003</v>
      </c>
      <c r="E59" s="32">
        <f t="shared" si="1"/>
        <v>100</v>
      </c>
    </row>
    <row r="60" spans="1:5" ht="189">
      <c r="A60" s="6" t="s">
        <v>70</v>
      </c>
      <c r="B60" s="31" t="s">
        <v>150</v>
      </c>
      <c r="C60" s="32">
        <v>19764.8</v>
      </c>
      <c r="D60" s="32">
        <v>19764.8</v>
      </c>
      <c r="E60" s="32">
        <f t="shared" si="1"/>
        <v>100</v>
      </c>
    </row>
    <row r="61" spans="1:5" ht="189" customHeight="1">
      <c r="A61" s="6" t="s">
        <v>71</v>
      </c>
      <c r="B61" s="31" t="s">
        <v>151</v>
      </c>
      <c r="C61" s="32">
        <v>500</v>
      </c>
      <c r="D61" s="32">
        <v>99</v>
      </c>
      <c r="E61" s="32">
        <f t="shared" si="1"/>
        <v>19.8</v>
      </c>
    </row>
    <row r="62" spans="1:5" ht="252">
      <c r="A62" s="6" t="s">
        <v>72</v>
      </c>
      <c r="B62" s="31" t="s">
        <v>108</v>
      </c>
      <c r="C62" s="32">
        <f>9570+960</f>
        <v>10530</v>
      </c>
      <c r="D62" s="32">
        <v>10530</v>
      </c>
      <c r="E62" s="32">
        <f t="shared" si="1"/>
        <v>100</v>
      </c>
    </row>
    <row r="63" spans="1:5" ht="168.75" customHeight="1">
      <c r="A63" s="6" t="s">
        <v>73</v>
      </c>
      <c r="B63" s="31" t="s">
        <v>152</v>
      </c>
      <c r="C63" s="32">
        <v>193.8</v>
      </c>
      <c r="D63" s="32">
        <v>193.8</v>
      </c>
      <c r="E63" s="32">
        <f t="shared" si="1"/>
        <v>100</v>
      </c>
    </row>
    <row r="64" spans="1:5" ht="227.25" customHeight="1">
      <c r="A64" s="6" t="s">
        <v>74</v>
      </c>
      <c r="B64" s="31" t="s">
        <v>153</v>
      </c>
      <c r="C64" s="32">
        <v>400</v>
      </c>
      <c r="D64" s="32">
        <v>400</v>
      </c>
      <c r="E64" s="32">
        <f t="shared" si="1"/>
        <v>100</v>
      </c>
    </row>
    <row r="65" spans="1:5" ht="126">
      <c r="A65" s="6" t="s">
        <v>75</v>
      </c>
      <c r="B65" s="31" t="s">
        <v>154</v>
      </c>
      <c r="C65" s="32">
        <f>150462.1+39947.4</f>
        <v>190409.5</v>
      </c>
      <c r="D65" s="32">
        <v>190409.5</v>
      </c>
      <c r="E65" s="32">
        <f t="shared" si="1"/>
        <v>100</v>
      </c>
    </row>
    <row r="66" spans="1:5" ht="216" customHeight="1">
      <c r="A66" s="6" t="s">
        <v>76</v>
      </c>
      <c r="B66" s="31"/>
      <c r="C66" s="32">
        <v>84829.1</v>
      </c>
      <c r="D66" s="32">
        <v>84829.1</v>
      </c>
      <c r="E66" s="32">
        <f t="shared" si="1"/>
        <v>100</v>
      </c>
    </row>
    <row r="67" spans="1:5" ht="195" customHeight="1">
      <c r="A67" s="6" t="s">
        <v>77</v>
      </c>
      <c r="B67" s="31" t="s">
        <v>155</v>
      </c>
      <c r="C67" s="32">
        <v>2200</v>
      </c>
      <c r="D67" s="32">
        <v>2200</v>
      </c>
      <c r="E67" s="32">
        <f t="shared" si="1"/>
        <v>100</v>
      </c>
    </row>
    <row r="68" spans="1:5" ht="252">
      <c r="A68" s="7" t="s">
        <v>78</v>
      </c>
      <c r="B68" s="31" t="s">
        <v>156</v>
      </c>
      <c r="C68" s="32">
        <v>8886.6</v>
      </c>
      <c r="D68" s="32">
        <v>8886.6</v>
      </c>
      <c r="E68" s="32">
        <f t="shared" si="1"/>
        <v>100</v>
      </c>
    </row>
    <row r="69" spans="1:5" ht="173.25">
      <c r="A69" s="7" t="s">
        <v>25</v>
      </c>
      <c r="B69" s="31" t="s">
        <v>173</v>
      </c>
      <c r="C69" s="32">
        <v>4448</v>
      </c>
      <c r="D69" s="32">
        <v>4448</v>
      </c>
      <c r="E69" s="32">
        <f t="shared" si="1"/>
        <v>100</v>
      </c>
    </row>
    <row r="70" spans="1:5" ht="207" customHeight="1">
      <c r="A70" s="7" t="s">
        <v>11</v>
      </c>
      <c r="B70" s="31" t="s">
        <v>117</v>
      </c>
      <c r="C70" s="32">
        <f>8478.4+5496.1+6399.3</f>
        <v>20373.8</v>
      </c>
      <c r="D70" s="32">
        <v>20373.8</v>
      </c>
      <c r="E70" s="32">
        <f>D70/C70*100</f>
        <v>100</v>
      </c>
    </row>
    <row r="71" spans="1:5" ht="15.75">
      <c r="A71" s="23" t="s">
        <v>92</v>
      </c>
      <c r="B71" s="4"/>
      <c r="C71" s="41">
        <f>SUM(C43:C70)</f>
        <v>780392.1</v>
      </c>
      <c r="D71" s="41">
        <f>SUM(D43:D70)</f>
        <v>779991.1</v>
      </c>
      <c r="E71" s="38">
        <f t="shared" si="1"/>
        <v>99.948615574145364</v>
      </c>
    </row>
    <row r="72" spans="1:5" ht="15.75">
      <c r="A72" s="53" t="s">
        <v>1</v>
      </c>
      <c r="B72" s="53"/>
      <c r="C72" s="53"/>
      <c r="D72" s="53"/>
      <c r="E72" s="53"/>
    </row>
    <row r="73" spans="1:5" ht="94.5">
      <c r="A73" s="6" t="s">
        <v>12</v>
      </c>
      <c r="B73" s="31" t="s">
        <v>157</v>
      </c>
      <c r="C73" s="32">
        <f>1220+600</f>
        <v>1820</v>
      </c>
      <c r="D73" s="32">
        <v>1820</v>
      </c>
      <c r="E73" s="32">
        <f>D73/C73*100</f>
        <v>100</v>
      </c>
    </row>
    <row r="74" spans="1:5" ht="138.75" customHeight="1">
      <c r="A74" s="6" t="s">
        <v>79</v>
      </c>
      <c r="B74" s="31" t="s">
        <v>158</v>
      </c>
      <c r="C74" s="32">
        <v>70</v>
      </c>
      <c r="D74" s="32">
        <v>70</v>
      </c>
      <c r="E74" s="32">
        <f t="shared" ref="E74:E93" si="2">D74/C74*100</f>
        <v>100</v>
      </c>
    </row>
    <row r="75" spans="1:5" ht="138.75" customHeight="1">
      <c r="A75" s="6" t="s">
        <v>80</v>
      </c>
      <c r="B75" s="31" t="s">
        <v>159</v>
      </c>
      <c r="C75" s="32">
        <v>72.7</v>
      </c>
      <c r="D75" s="32">
        <v>72.7</v>
      </c>
      <c r="E75" s="32">
        <f t="shared" si="2"/>
        <v>100</v>
      </c>
    </row>
    <row r="76" spans="1:5" ht="257.25" customHeight="1">
      <c r="A76" s="6" t="s">
        <v>28</v>
      </c>
      <c r="B76" s="31" t="s">
        <v>160</v>
      </c>
      <c r="C76" s="32">
        <v>375</v>
      </c>
      <c r="D76" s="32">
        <v>375</v>
      </c>
      <c r="E76" s="32">
        <f t="shared" si="2"/>
        <v>100</v>
      </c>
    </row>
    <row r="77" spans="1:5" ht="130.5" customHeight="1">
      <c r="A77" s="6" t="s">
        <v>81</v>
      </c>
      <c r="B77" s="31" t="s">
        <v>161</v>
      </c>
      <c r="C77" s="32">
        <v>718.2</v>
      </c>
      <c r="D77" s="32">
        <v>718.2</v>
      </c>
      <c r="E77" s="32">
        <f t="shared" si="2"/>
        <v>100</v>
      </c>
    </row>
    <row r="78" spans="1:5" ht="130.5" customHeight="1">
      <c r="A78" s="6" t="s">
        <v>29</v>
      </c>
      <c r="B78" s="31" t="s">
        <v>162</v>
      </c>
      <c r="C78" s="32">
        <v>50</v>
      </c>
      <c r="D78" s="32">
        <v>50</v>
      </c>
      <c r="E78" s="32">
        <f t="shared" si="2"/>
        <v>100</v>
      </c>
    </row>
    <row r="79" spans="1:5" ht="141.75">
      <c r="A79" s="10" t="s">
        <v>7</v>
      </c>
      <c r="B79" s="33" t="s">
        <v>163</v>
      </c>
      <c r="C79" s="32">
        <v>9.1</v>
      </c>
      <c r="D79" s="32">
        <v>9.1</v>
      </c>
      <c r="E79" s="32">
        <f t="shared" si="2"/>
        <v>100</v>
      </c>
    </row>
    <row r="80" spans="1:5" ht="126">
      <c r="A80" s="6" t="s">
        <v>82</v>
      </c>
      <c r="B80" s="31" t="s">
        <v>97</v>
      </c>
      <c r="C80" s="32">
        <v>95</v>
      </c>
      <c r="D80" s="32">
        <v>95</v>
      </c>
      <c r="E80" s="32">
        <f t="shared" si="2"/>
        <v>100</v>
      </c>
    </row>
    <row r="81" spans="1:7" ht="126">
      <c r="A81" s="6" t="s">
        <v>19</v>
      </c>
      <c r="B81" s="31" t="s">
        <v>164</v>
      </c>
      <c r="C81" s="32">
        <v>100</v>
      </c>
      <c r="D81" s="32">
        <v>100</v>
      </c>
      <c r="E81" s="32">
        <f t="shared" si="2"/>
        <v>100</v>
      </c>
    </row>
    <row r="82" spans="1:7" ht="141.75">
      <c r="A82" s="6" t="s">
        <v>20</v>
      </c>
      <c r="B82" s="31" t="s">
        <v>165</v>
      </c>
      <c r="C82" s="32">
        <v>50</v>
      </c>
      <c r="D82" s="32">
        <v>50</v>
      </c>
      <c r="E82" s="32">
        <f t="shared" si="2"/>
        <v>100</v>
      </c>
    </row>
    <row r="83" spans="1:7" ht="100.5" customHeight="1">
      <c r="A83" s="6" t="s">
        <v>21</v>
      </c>
      <c r="B83" s="31" t="s">
        <v>166</v>
      </c>
      <c r="C83" s="32">
        <v>200</v>
      </c>
      <c r="D83" s="32">
        <v>200</v>
      </c>
      <c r="E83" s="32">
        <f t="shared" si="2"/>
        <v>100</v>
      </c>
    </row>
    <row r="84" spans="1:7" ht="78.75">
      <c r="A84" s="6" t="s">
        <v>10</v>
      </c>
      <c r="B84" s="31" t="s">
        <v>167</v>
      </c>
      <c r="C84" s="32">
        <f>995+300</f>
        <v>1295</v>
      </c>
      <c r="D84" s="32">
        <v>1295</v>
      </c>
      <c r="E84" s="32">
        <f t="shared" si="2"/>
        <v>100</v>
      </c>
    </row>
    <row r="85" spans="1:7" ht="110.25">
      <c r="A85" s="6" t="s">
        <v>26</v>
      </c>
      <c r="B85" s="27" t="s">
        <v>168</v>
      </c>
      <c r="C85" s="32">
        <v>425</v>
      </c>
      <c r="D85" s="32">
        <v>425</v>
      </c>
      <c r="E85" s="32">
        <f t="shared" si="2"/>
        <v>100</v>
      </c>
    </row>
    <row r="86" spans="1:7" ht="204.75">
      <c r="A86" s="6" t="s">
        <v>107</v>
      </c>
      <c r="B86" s="29" t="s">
        <v>106</v>
      </c>
      <c r="C86" s="28">
        <v>1376</v>
      </c>
      <c r="D86" s="28">
        <v>1376</v>
      </c>
      <c r="E86" s="28">
        <f>D86/C86*100</f>
        <v>100</v>
      </c>
    </row>
    <row r="87" spans="1:7" ht="157.5">
      <c r="A87" s="8" t="s">
        <v>83</v>
      </c>
      <c r="B87" s="27" t="s">
        <v>111</v>
      </c>
      <c r="C87" s="32">
        <f>2342-161.4</f>
        <v>2180.6</v>
      </c>
      <c r="D87" s="32">
        <v>2180.6</v>
      </c>
      <c r="E87" s="32">
        <f t="shared" si="2"/>
        <v>100</v>
      </c>
    </row>
    <row r="88" spans="1:7" ht="110.25">
      <c r="A88" s="7" t="s">
        <v>169</v>
      </c>
      <c r="B88" s="31" t="s">
        <v>170</v>
      </c>
      <c r="C88" s="32">
        <v>635</v>
      </c>
      <c r="D88" s="32">
        <v>635</v>
      </c>
      <c r="E88" s="32">
        <f t="shared" si="2"/>
        <v>100</v>
      </c>
    </row>
    <row r="89" spans="1:7" ht="157.5">
      <c r="A89" s="14" t="s">
        <v>112</v>
      </c>
      <c r="B89" s="36" t="s">
        <v>113</v>
      </c>
      <c r="C89" s="32">
        <v>79.099999999999994</v>
      </c>
      <c r="D89" s="32">
        <v>0</v>
      </c>
      <c r="E89" s="32">
        <f>D89/C89*100</f>
        <v>0</v>
      </c>
    </row>
    <row r="90" spans="1:7" ht="126">
      <c r="A90" s="11" t="s">
        <v>84</v>
      </c>
      <c r="B90" s="35"/>
      <c r="C90" s="32">
        <v>44319.3</v>
      </c>
      <c r="D90" s="32">
        <v>44319.3</v>
      </c>
      <c r="E90" s="32">
        <f t="shared" si="2"/>
        <v>100</v>
      </c>
    </row>
    <row r="91" spans="1:7" ht="141.75">
      <c r="A91" s="14" t="s">
        <v>85</v>
      </c>
      <c r="B91" s="36"/>
      <c r="C91" s="32">
        <v>18348</v>
      </c>
      <c r="D91" s="32">
        <v>18348</v>
      </c>
      <c r="E91" s="32">
        <f t="shared" si="2"/>
        <v>100</v>
      </c>
    </row>
    <row r="92" spans="1:7" ht="15.75">
      <c r="A92" s="9" t="s">
        <v>93</v>
      </c>
      <c r="B92" s="37"/>
      <c r="C92" s="38">
        <f>SUM(C73:C91)</f>
        <v>72218</v>
      </c>
      <c r="D92" s="38">
        <f>SUM(D73:D91)</f>
        <v>72138.899999999994</v>
      </c>
      <c r="E92" s="38">
        <f t="shared" si="2"/>
        <v>99.890470519814997</v>
      </c>
    </row>
    <row r="93" spans="1:7" ht="15.75">
      <c r="A93" s="25" t="s">
        <v>0</v>
      </c>
      <c r="B93" s="39"/>
      <c r="C93" s="40">
        <f>C41+C71+C92</f>
        <v>2136160.7999999998</v>
      </c>
      <c r="D93" s="40">
        <f>D41+D71+D92</f>
        <v>2131792.5999999996</v>
      </c>
      <c r="E93" s="40">
        <f t="shared" si="2"/>
        <v>99.79551164874853</v>
      </c>
      <c r="F93" s="13"/>
      <c r="G93" s="13"/>
    </row>
    <row r="94" spans="1:7" ht="38.25" customHeight="1">
      <c r="A94" s="54" t="s">
        <v>22</v>
      </c>
      <c r="B94" s="54"/>
      <c r="C94" s="54"/>
      <c r="D94" s="54"/>
      <c r="E94" s="54"/>
    </row>
    <row r="95" spans="1:7" ht="141.75">
      <c r="A95" s="11" t="s">
        <v>16</v>
      </c>
      <c r="B95" s="42" t="s">
        <v>171</v>
      </c>
      <c r="C95" s="43">
        <v>3703.2</v>
      </c>
      <c r="D95" s="43">
        <v>3703.2</v>
      </c>
      <c r="E95" s="43">
        <f>D95/C95*100</f>
        <v>100</v>
      </c>
    </row>
    <row r="96" spans="1:7" ht="94.5">
      <c r="A96" s="11" t="s">
        <v>17</v>
      </c>
      <c r="B96" s="42" t="s">
        <v>172</v>
      </c>
      <c r="C96" s="44">
        <v>230</v>
      </c>
      <c r="D96" s="44">
        <v>230</v>
      </c>
      <c r="E96" s="43">
        <f t="shared" ref="E96:E98" si="3">D96/C96*100</f>
        <v>100</v>
      </c>
    </row>
    <row r="97" spans="1:5" ht="15.75">
      <c r="A97" s="12" t="s">
        <v>14</v>
      </c>
      <c r="B97" s="45"/>
      <c r="C97" s="46">
        <f>C95+C96</f>
        <v>3933.2</v>
      </c>
      <c r="D97" s="46">
        <f>D95+D96</f>
        <v>3933.2</v>
      </c>
      <c r="E97" s="47">
        <f t="shared" si="3"/>
        <v>100</v>
      </c>
    </row>
    <row r="98" spans="1:5" ht="15.75">
      <c r="A98" s="26" t="s">
        <v>15</v>
      </c>
      <c r="B98" s="48"/>
      <c r="C98" s="49">
        <f>C93+C97</f>
        <v>2140094</v>
      </c>
      <c r="D98" s="49">
        <f>D93+D97</f>
        <v>2135725.7999999998</v>
      </c>
      <c r="E98" s="50">
        <f t="shared" si="3"/>
        <v>99.795887470363439</v>
      </c>
    </row>
  </sheetData>
  <mergeCells count="5">
    <mergeCell ref="A6:E6"/>
    <mergeCell ref="A2:E2"/>
    <mergeCell ref="A42:E42"/>
    <mergeCell ref="A72:E72"/>
    <mergeCell ref="A94:E94"/>
  </mergeCells>
  <pageMargins left="0.78740157480314965" right="0.19685039370078741" top="0.59055118110236227" bottom="0" header="0.39370078740157483" footer="0.39370078740157483"/>
  <pageSetup paperSize="9" scale="68" fitToHeight="0" orientation="portrait" r:id="rId1"/>
  <headerFooter alignWithMargins="0">
    <oddHeade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МБТ</vt:lpstr>
      <vt:lpstr>МБТ!Заголовки_для_печати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Вандрей Сергей Александрович</dc:creator>
  <cp:lastModifiedBy>BaevaVM</cp:lastModifiedBy>
  <cp:lastPrinted>2017-03-03T07:13:39Z</cp:lastPrinted>
  <dcterms:created xsi:type="dcterms:W3CDTF">2015-10-09T04:53:29Z</dcterms:created>
  <dcterms:modified xsi:type="dcterms:W3CDTF">2017-04-04T11:12:06Z</dcterms:modified>
</cp:coreProperties>
</file>