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576" windowHeight="11760" activeTab="1"/>
  </bookViews>
  <sheets>
    <sheet name="Титул" sheetId="1" r:id="rId1"/>
    <sheet name="финансирование мероприятий" sheetId="2" r:id="rId2"/>
    <sheet name="Показатели таб. 4" sheetId="6" r:id="rId3"/>
    <sheet name="Лист2" sheetId="7" r:id="rId4"/>
  </sheets>
  <definedNames>
    <definedName name="_xlnm.Print_Titles" localSheetId="1">'финансирование мероприятий'!$A:$D,'финансирование мероприятий'!$1:$4</definedName>
    <definedName name="_xlnm.Print_Area" localSheetId="0">Титул!$A$1:$J$44</definedName>
  </definedNames>
  <calcPr calcId="124519"/>
</workbook>
</file>

<file path=xl/calcChain.xml><?xml version="1.0" encoding="utf-8"?>
<calcChain xmlns="http://schemas.openxmlformats.org/spreadsheetml/2006/main">
  <c r="AF119" i="2"/>
  <c r="AF118"/>
  <c r="AD74"/>
  <c r="AC74"/>
  <c r="AC62"/>
  <c r="AC63"/>
  <c r="AC64"/>
  <c r="AC65"/>
  <c r="AC66"/>
  <c r="AC67"/>
  <c r="AC68"/>
  <c r="AC69"/>
  <c r="AC70"/>
  <c r="AC71"/>
  <c r="AC72"/>
  <c r="AD61"/>
  <c r="AC61"/>
  <c r="AD47"/>
  <c r="AD46"/>
  <c r="AD23"/>
  <c r="AD22"/>
  <c r="AD15" s="1"/>
  <c r="AD16" s="1"/>
  <c r="AD9"/>
  <c r="AD109"/>
  <c r="AD108"/>
  <c r="AD112"/>
  <c r="AD116"/>
  <c r="AD115"/>
  <c r="AD119"/>
  <c r="AD118"/>
  <c r="AF106"/>
  <c r="AF105"/>
  <c r="AF88"/>
  <c r="AF87"/>
  <c r="E93"/>
  <c r="AF94"/>
  <c r="AC94"/>
  <c r="AD94"/>
  <c r="AC93"/>
  <c r="G17" i="6"/>
  <c r="F11"/>
  <c r="G10"/>
  <c r="G11"/>
  <c r="G12"/>
  <c r="G9"/>
  <c r="F17"/>
  <c r="E17"/>
  <c r="F12"/>
  <c r="F13"/>
  <c r="F14"/>
  <c r="F10"/>
  <c r="F9"/>
  <c r="Y6" i="2"/>
  <c r="Y5"/>
  <c r="Y23"/>
  <c r="Y22"/>
  <c r="AA15" l="1"/>
  <c r="F35"/>
  <c r="F36"/>
  <c r="F37"/>
  <c r="F38"/>
  <c r="F34"/>
  <c r="G34" s="1"/>
  <c r="G31"/>
  <c r="G32"/>
  <c r="G35"/>
  <c r="G36"/>
  <c r="G37"/>
  <c r="G38"/>
  <c r="F32"/>
  <c r="F31"/>
  <c r="F46"/>
  <c r="F22" s="1"/>
  <c r="AC119"/>
  <c r="AC118"/>
  <c r="AA16"/>
  <c r="I9"/>
  <c r="K9"/>
  <c r="L9"/>
  <c r="N9"/>
  <c r="O9"/>
  <c r="Q9"/>
  <c r="R9"/>
  <c r="T9"/>
  <c r="U9"/>
  <c r="W9"/>
  <c r="X9"/>
  <c r="Z9"/>
  <c r="AA9"/>
  <c r="F9" s="1"/>
  <c r="AC9"/>
  <c r="AF9"/>
  <c r="AI9"/>
  <c r="AL9"/>
  <c r="AO9"/>
  <c r="H9"/>
  <c r="AO105"/>
  <c r="AA119"/>
  <c r="AA118"/>
  <c r="Z119"/>
  <c r="Z118"/>
  <c r="W105"/>
  <c r="AC87"/>
  <c r="AD87"/>
  <c r="AC88"/>
  <c r="AD88"/>
  <c r="AD106" s="1"/>
  <c r="AA88"/>
  <c r="Z88"/>
  <c r="Z106" s="1"/>
  <c r="AA87"/>
  <c r="Z87"/>
  <c r="Z105" s="1"/>
  <c r="R87"/>
  <c r="X119"/>
  <c r="X118"/>
  <c r="X112"/>
  <c r="X113" s="1"/>
  <c r="X116"/>
  <c r="X115"/>
  <c r="O115"/>
  <c r="P115"/>
  <c r="Q115"/>
  <c r="R115"/>
  <c r="T115"/>
  <c r="U115"/>
  <c r="F91"/>
  <c r="F93"/>
  <c r="F94"/>
  <c r="F96"/>
  <c r="F97"/>
  <c r="F99"/>
  <c r="F100"/>
  <c r="F102"/>
  <c r="F90"/>
  <c r="W106"/>
  <c r="X105"/>
  <c r="X106" s="1"/>
  <c r="Y106" s="1"/>
  <c r="X88"/>
  <c r="X87"/>
  <c r="X46"/>
  <c r="X47" s="1"/>
  <c r="U119"/>
  <c r="U118"/>
  <c r="U116"/>
  <c r="F116" s="1"/>
  <c r="U112"/>
  <c r="U109"/>
  <c r="U108"/>
  <c r="U105"/>
  <c r="U106"/>
  <c r="T106"/>
  <c r="U88"/>
  <c r="U87"/>
  <c r="U47"/>
  <c r="U46"/>
  <c r="U22" s="1"/>
  <c r="R119"/>
  <c r="R118"/>
  <c r="R88"/>
  <c r="R22"/>
  <c r="R15" s="1"/>
  <c r="K106"/>
  <c r="K103"/>
  <c r="Q113"/>
  <c r="R113" s="1"/>
  <c r="F113" s="1"/>
  <c r="R112"/>
  <c r="F112" s="1"/>
  <c r="O22"/>
  <c r="O23" s="1"/>
  <c r="F26"/>
  <c r="F25"/>
  <c r="L118"/>
  <c r="N118"/>
  <c r="O118"/>
  <c r="E102"/>
  <c r="E103" s="1"/>
  <c r="W103"/>
  <c r="O16"/>
  <c r="N103"/>
  <c r="O103"/>
  <c r="O119" s="1"/>
  <c r="O87"/>
  <c r="O88" s="1"/>
  <c r="N88"/>
  <c r="L87"/>
  <c r="F61"/>
  <c r="F74"/>
  <c r="E75"/>
  <c r="E61" s="1"/>
  <c r="AO87"/>
  <c r="N16"/>
  <c r="K88"/>
  <c r="L119"/>
  <c r="L106"/>
  <c r="L105"/>
  <c r="AC106" l="1"/>
  <c r="E88"/>
  <c r="AC105"/>
  <c r="E105" s="1"/>
  <c r="E87"/>
  <c r="AC73"/>
  <c r="AD5"/>
  <c r="AD6" s="1"/>
  <c r="AD105"/>
  <c r="AB119"/>
  <c r="AB118"/>
  <c r="F105"/>
  <c r="F106" s="1"/>
  <c r="AA6"/>
  <c r="F12"/>
  <c r="AA5"/>
  <c r="AA106"/>
  <c r="AB105" s="1"/>
  <c r="AB88"/>
  <c r="AA105"/>
  <c r="AB87"/>
  <c r="U23"/>
  <c r="U15"/>
  <c r="U16" s="1"/>
  <c r="X22"/>
  <c r="Y105"/>
  <c r="F103"/>
  <c r="G103" s="1"/>
  <c r="F115"/>
  <c r="R23"/>
  <c r="R16" s="1"/>
  <c r="R6" s="1"/>
  <c r="U5"/>
  <c r="U6" s="1"/>
  <c r="X5"/>
  <c r="X6" s="1"/>
  <c r="G102"/>
  <c r="F87"/>
  <c r="F5" s="1"/>
  <c r="R5"/>
  <c r="F118"/>
  <c r="F119" s="1"/>
  <c r="F88"/>
  <c r="AO15"/>
  <c r="AO12"/>
  <c r="X23" l="1"/>
  <c r="X15"/>
  <c r="F109"/>
  <c r="I109"/>
  <c r="L109"/>
  <c r="F108"/>
  <c r="H108"/>
  <c r="I108"/>
  <c r="K108"/>
  <c r="L108"/>
  <c r="N108"/>
  <c r="Q108"/>
  <c r="T108"/>
  <c r="W108"/>
  <c r="Z108"/>
  <c r="AC108"/>
  <c r="AF108"/>
  <c r="AI108"/>
  <c r="AL108"/>
  <c r="AO108"/>
  <c r="I106"/>
  <c r="H106"/>
  <c r="I105"/>
  <c r="L88"/>
  <c r="I88"/>
  <c r="I87"/>
  <c r="L79"/>
  <c r="K78"/>
  <c r="L78"/>
  <c r="L59" s="1"/>
  <c r="I79"/>
  <c r="I60" s="1"/>
  <c r="I78"/>
  <c r="H78"/>
  <c r="L60"/>
  <c r="L46"/>
  <c r="L47" s="1"/>
  <c r="I46"/>
  <c r="AO118"/>
  <c r="E94"/>
  <c r="G94" s="1"/>
  <c r="N59"/>
  <c r="Q59"/>
  <c r="T59"/>
  <c r="W59"/>
  <c r="Z59"/>
  <c r="AC59"/>
  <c r="AF59"/>
  <c r="AI59"/>
  <c r="AL59"/>
  <c r="AO59"/>
  <c r="N79"/>
  <c r="N60" s="1"/>
  <c r="Q79"/>
  <c r="Q60" s="1"/>
  <c r="T79"/>
  <c r="T60" s="1"/>
  <c r="W79"/>
  <c r="W60" s="1"/>
  <c r="Z79"/>
  <c r="Z60" s="1"/>
  <c r="AC79"/>
  <c r="AC60" s="1"/>
  <c r="AF79"/>
  <c r="AF60" s="1"/>
  <c r="AI79"/>
  <c r="AI60" s="1"/>
  <c r="AL79"/>
  <c r="AL60" s="1"/>
  <c r="AO79"/>
  <c r="AO60" s="1"/>
  <c r="AO76"/>
  <c r="AO109" s="1"/>
  <c r="E81"/>
  <c r="E82"/>
  <c r="K76"/>
  <c r="K79" s="1"/>
  <c r="K60" s="1"/>
  <c r="N76"/>
  <c r="N109" s="1"/>
  <c r="Q76"/>
  <c r="Q109" s="1"/>
  <c r="T76"/>
  <c r="T109" s="1"/>
  <c r="W76"/>
  <c r="W109" s="1"/>
  <c r="Z76"/>
  <c r="Z109" s="1"/>
  <c r="AC76"/>
  <c r="AC109" s="1"/>
  <c r="AF76"/>
  <c r="AF109" s="1"/>
  <c r="AI76"/>
  <c r="AI109" s="1"/>
  <c r="AL76"/>
  <c r="AL109" s="1"/>
  <c r="H76"/>
  <c r="H79" s="1"/>
  <c r="E108"/>
  <c r="H88"/>
  <c r="Q88"/>
  <c r="T88"/>
  <c r="W88"/>
  <c r="AI88"/>
  <c r="AL88"/>
  <c r="H87"/>
  <c r="Q87"/>
  <c r="T87"/>
  <c r="W87"/>
  <c r="AI87"/>
  <c r="AL87"/>
  <c r="K119"/>
  <c r="Q119"/>
  <c r="T119"/>
  <c r="W119"/>
  <c r="AI119"/>
  <c r="AL119"/>
  <c r="K118"/>
  <c r="H119"/>
  <c r="Q118"/>
  <c r="T118"/>
  <c r="W118"/>
  <c r="Y118" s="1"/>
  <c r="Y119" s="1"/>
  <c r="AI118"/>
  <c r="AL118"/>
  <c r="H118"/>
  <c r="E118" s="1"/>
  <c r="G93" l="1"/>
  <c r="F15"/>
  <c r="F16" s="1"/>
  <c r="X16"/>
  <c r="G87"/>
  <c r="E119"/>
  <c r="G119" s="1"/>
  <c r="I22"/>
  <c r="F47"/>
  <c r="K109"/>
  <c r="H109"/>
  <c r="I47"/>
  <c r="G118"/>
  <c r="AO88"/>
  <c r="G88" s="1"/>
  <c r="AO106"/>
  <c r="L22"/>
  <c r="AO119"/>
  <c r="L5"/>
  <c r="L6" s="1"/>
  <c r="E78"/>
  <c r="E59" s="1"/>
  <c r="H59"/>
  <c r="K59"/>
  <c r="E76"/>
  <c r="N105"/>
  <c r="H105"/>
  <c r="Q105"/>
  <c r="T105"/>
  <c r="AI105"/>
  <c r="AL105"/>
  <c r="E99"/>
  <c r="E100"/>
  <c r="E91"/>
  <c r="G91" s="1"/>
  <c r="E96"/>
  <c r="E97"/>
  <c r="E90"/>
  <c r="G90" s="1"/>
  <c r="H17" i="6"/>
  <c r="K17"/>
  <c r="N17"/>
  <c r="Q17"/>
  <c r="K115" i="2"/>
  <c r="N115"/>
  <c r="W115"/>
  <c r="Z115"/>
  <c r="AC115"/>
  <c r="AF115"/>
  <c r="AI115"/>
  <c r="AL115"/>
  <c r="AO115"/>
  <c r="H115"/>
  <c r="K112"/>
  <c r="N112"/>
  <c r="T112"/>
  <c r="W112"/>
  <c r="W113" s="1"/>
  <c r="Z112"/>
  <c r="AC112"/>
  <c r="AF112"/>
  <c r="AI112"/>
  <c r="AL112"/>
  <c r="AO112"/>
  <c r="H112"/>
  <c r="K46"/>
  <c r="K22" s="1"/>
  <c r="K23" s="1"/>
  <c r="N46"/>
  <c r="N47" s="1"/>
  <c r="Q46"/>
  <c r="Q47" s="1"/>
  <c r="T46"/>
  <c r="T47" s="1"/>
  <c r="W46"/>
  <c r="W22" s="1"/>
  <c r="W15" s="1"/>
  <c r="W16" s="1"/>
  <c r="Z46"/>
  <c r="Z47" s="1"/>
  <c r="AC46"/>
  <c r="AC47" s="1"/>
  <c r="AF46"/>
  <c r="AF22" s="1"/>
  <c r="AF23" s="1"/>
  <c r="AI46"/>
  <c r="AI22" s="1"/>
  <c r="AI15" s="1"/>
  <c r="AI16" s="1"/>
  <c r="AL46"/>
  <c r="AL47" s="1"/>
  <c r="AO46"/>
  <c r="AO47" s="1"/>
  <c r="H46"/>
  <c r="H22" s="1"/>
  <c r="E38"/>
  <c r="E34" s="1"/>
  <c r="E12" l="1"/>
  <c r="G12" s="1"/>
  <c r="Y16"/>
  <c r="Y15"/>
  <c r="G105"/>
  <c r="I23"/>
  <c r="I15"/>
  <c r="I16" s="1"/>
  <c r="W23"/>
  <c r="E109"/>
  <c r="E74"/>
  <c r="F6"/>
  <c r="F23"/>
  <c r="H23"/>
  <c r="N106"/>
  <c r="E106" s="1"/>
  <c r="G106" s="1"/>
  <c r="E112"/>
  <c r="L16"/>
  <c r="L23"/>
  <c r="N119"/>
  <c r="H60"/>
  <c r="E79"/>
  <c r="E60" s="1"/>
  <c r="I59"/>
  <c r="I5" s="1"/>
  <c r="I6" s="1"/>
  <c r="T22"/>
  <c r="T23" s="1"/>
  <c r="N22"/>
  <c r="AF15"/>
  <c r="AF16" s="1"/>
  <c r="K16"/>
  <c r="H15"/>
  <c r="AF5"/>
  <c r="AF6" s="1"/>
  <c r="Q22"/>
  <c r="K5"/>
  <c r="AO22"/>
  <c r="AF47"/>
  <c r="E115"/>
  <c r="G115" s="1"/>
  <c r="G116" s="1"/>
  <c r="AI5"/>
  <c r="AI6" s="1"/>
  <c r="W5"/>
  <c r="W6" s="1"/>
  <c r="H5"/>
  <c r="H6" s="1"/>
  <c r="W47"/>
  <c r="Z22"/>
  <c r="AI47"/>
  <c r="AL22"/>
  <c r="AL15" s="1"/>
  <c r="AL16" s="1"/>
  <c r="AI23"/>
  <c r="H47"/>
  <c r="E46"/>
  <c r="AC22"/>
  <c r="AC15" s="1"/>
  <c r="AC16" s="1"/>
  <c r="K47"/>
  <c r="Z15" l="1"/>
  <c r="Z16" s="1"/>
  <c r="H16"/>
  <c r="N23"/>
  <c r="N5"/>
  <c r="P5" s="1"/>
  <c r="E47"/>
  <c r="G46"/>
  <c r="G47" s="1"/>
  <c r="E22"/>
  <c r="G22" s="1"/>
  <c r="K6"/>
  <c r="AO23"/>
  <c r="AO5"/>
  <c r="T15"/>
  <c r="T16" s="1"/>
  <c r="T5"/>
  <c r="T6" s="1"/>
  <c r="N6"/>
  <c r="P6" s="1"/>
  <c r="Q23"/>
  <c r="Q15"/>
  <c r="Q16" s="1"/>
  <c r="Q5"/>
  <c r="Q6" s="1"/>
  <c r="AO16"/>
  <c r="AC23"/>
  <c r="AC5"/>
  <c r="AC6" s="1"/>
  <c r="AL23"/>
  <c r="AL5"/>
  <c r="AL6" s="1"/>
  <c r="Z23"/>
  <c r="Z5"/>
  <c r="E25"/>
  <c r="Z6" l="1"/>
  <c r="AB6" s="1"/>
  <c r="AB5"/>
  <c r="E15"/>
  <c r="G25"/>
  <c r="G15"/>
  <c r="E5"/>
  <c r="G5" s="1"/>
  <c r="AO6"/>
  <c r="Z116"/>
  <c r="AC116"/>
  <c r="AF116"/>
  <c r="AI116"/>
  <c r="AL116"/>
  <c r="AO116"/>
  <c r="T116"/>
  <c r="W116"/>
  <c r="E29" l="1"/>
  <c r="E28"/>
  <c r="E16" s="1"/>
  <c r="E26"/>
  <c r="G26" s="1"/>
  <c r="E23" l="1"/>
  <c r="G23" s="1"/>
  <c r="G16"/>
  <c r="E6"/>
  <c r="G6" s="1"/>
  <c r="H116"/>
  <c r="K116"/>
  <c r="N116"/>
  <c r="E116" l="1"/>
  <c r="E41" i="6"/>
  <c r="N113" i="2"/>
  <c r="E113" s="1"/>
  <c r="W17" i="6"/>
  <c r="T17"/>
  <c r="E9" i="2" l="1"/>
  <c r="G9" s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<sst xmlns="http://schemas.openxmlformats.org/spreadsheetml/2006/main" count="303" uniqueCount="120">
  <si>
    <t>№ п/п</t>
  </si>
  <si>
    <t>Наименование мероприятий программы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</si>
  <si>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</si>
  <si>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</si>
  <si>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</si>
  <si>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</si>
  <si>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</si>
  <si>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</si>
  <si>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</si>
  <si>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</si>
  <si>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</si>
  <si>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</si>
  <si>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</si>
  <si>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</si>
  <si>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</si>
  <si>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</si>
  <si>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</si>
  <si>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</si>
  <si>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всего:</t>
  </si>
  <si>
    <t>федеральный бюджет</t>
  </si>
  <si>
    <t>бюджет автономного округа</t>
  </si>
  <si>
    <t>1.2.</t>
  </si>
  <si>
    <t>В том числе:</t>
  </si>
  <si>
    <t>прочие расходы</t>
  </si>
  <si>
    <t>Всего:</t>
  </si>
  <si>
    <t>программы Нижневартовского района</t>
  </si>
  <si>
    <t xml:space="preserve"> ГРАФИК </t>
  </si>
  <si>
    <t>бюджет района</t>
  </si>
  <si>
    <t>бюджеты поселений района</t>
  </si>
  <si>
    <t>Наименование показателей результатов</t>
  </si>
  <si>
    <t>Специалист департамента финансов администрации района</t>
  </si>
  <si>
    <t xml:space="preserve">Лимиты бюджетных ассигнований и финансирование сверены: </t>
  </si>
  <si>
    <t>Показатели непосредственных результатов</t>
  </si>
  <si>
    <t xml:space="preserve">Показатели конечных результатов </t>
  </si>
  <si>
    <t>Подпрограмма I</t>
  </si>
  <si>
    <t>иные внебюджетные источники</t>
  </si>
  <si>
    <t>ВСЕГО по муниципальной программе:</t>
  </si>
  <si>
    <t>инвестиции в объекты государственной и муниципальной собственности</t>
  </si>
  <si>
    <t>в разрезе соисполнителей</t>
  </si>
  <si>
    <t>Результат реализации программы **</t>
  </si>
  <si>
    <t>Ответ ственный испол нитель</t>
  </si>
  <si>
    <t>А.В. Воробьев</t>
  </si>
  <si>
    <t>управление экологии и природопользования администрации района</t>
  </si>
  <si>
    <t>1.3.</t>
  </si>
  <si>
    <t>1.4.</t>
  </si>
  <si>
    <t>Реализации программы деятельности Районной общественной экологической организации "Родник"</t>
  </si>
  <si>
    <t>1.5.</t>
  </si>
  <si>
    <t>Задача 1 «Развитие системы экологического образования, просвещения и формирование экологической культуры населения на территории района»</t>
  </si>
  <si>
    <t>Задача 2 «Развитие и совершенствование Нормативно-правовой и методической базы в области обращения с отходами»</t>
  </si>
  <si>
    <t>Разработка и принятие нормативных правовых актов администрации района в области обра-щения с отходами</t>
  </si>
  <si>
    <t>__________________________</t>
  </si>
  <si>
    <t>Исп.</t>
  </si>
  <si>
    <t>управление образования и молодежной политики администрации района</t>
  </si>
  <si>
    <t>муниципальное казенное учреждение «Управление капитального строительства по застройке Нижневартовского района»</t>
  </si>
  <si>
    <t>Управление культуры администрации района</t>
  </si>
  <si>
    <t>Начальник управления           экологии и природопользования администрации района</t>
  </si>
  <si>
    <t>Таблица 4</t>
  </si>
  <si>
    <t xml:space="preserve">Целевые показатели муниципальной программы </t>
  </si>
  <si>
    <t>"Обеспечение экологической безопасности в Нижневартовском районе на  2014−2020 годы"</t>
  </si>
  <si>
    <t>Базовый показатель на начало реализации муниципальной программы</t>
  </si>
  <si>
    <t>в том числе</t>
  </si>
  <si>
    <t>Количество проведенных природоохранных, эколого-просветительских и эколого-образовательных мероприятий, единиц</t>
  </si>
  <si>
    <t>Количество выходов в эфир телевизионных передач, репортажей, видеороликов, единиц</t>
  </si>
  <si>
    <t>Количество выпущенных печатных изданий и публикаций в средствах массовой информации, единиц</t>
  </si>
  <si>
    <t>4</t>
  </si>
  <si>
    <t>Количество ликвидированных и рекультивированных мест захламления отходами, единиц</t>
  </si>
  <si>
    <t>Доля ликвидированных и рекультивированных мест захламления отходами, % от общего количества выявленных мест захламления отходами</t>
  </si>
  <si>
    <t>Доля населения, вовлеченного в экологические  мероприятия, от общего числа жителей района, %</t>
  </si>
  <si>
    <t>Всего по муниципальной программе (в разрезе исполнителей):</t>
  </si>
  <si>
    <t>всего</t>
  </si>
  <si>
    <t>Причина отклонения плановых показателей от фактических</t>
  </si>
  <si>
    <t xml:space="preserve">всего: </t>
  </si>
  <si>
    <t>1.5.1.</t>
  </si>
  <si>
    <t>СОГЛАСОВАНО:</t>
  </si>
  <si>
    <t>А.Ю. Бурылов</t>
  </si>
  <si>
    <t>_________________________</t>
  </si>
  <si>
    <t xml:space="preserve">Цель: сохранение благоприятной окружающей среды и биологического разнообразия в интересах настоящего и будущих поколений </t>
  </si>
  <si>
    <t>Развитие системы экологического образования, просвещения и формирование экологической культуры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</si>
  <si>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</si>
  <si>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1.1.29</t>
  </si>
  <si>
    <t>1.1.30</t>
  </si>
  <si>
    <t>1.1.35</t>
  </si>
  <si>
    <t>управление культуры администрации района / администрация сельского поселения Вата (по согласованию)</t>
  </si>
  <si>
    <t xml:space="preserve">Подготовка и проведение международной экологической акции «Спасти и сохранить» </t>
  </si>
  <si>
    <t>ИТОГО по основному мероприятию 1.1.:</t>
  </si>
  <si>
    <t>Развитие и совершенствование нормативно-правовой и методической базы в области обращения с отходам</t>
  </si>
  <si>
    <t>ИТОГО по основному мероприятию 1.2.:</t>
  </si>
  <si>
    <t>Снижение негативного воздействия на окружающую среду отходов производства и потребления</t>
  </si>
  <si>
    <t>ИТОГО по основному мероприятию 1.3.:</t>
  </si>
  <si>
    <t>Организация и проведение экологического мониторинга за состоянием окружающей среды на территории района</t>
  </si>
  <si>
    <t>ИТОГО по основному мероприятию 1.4.:</t>
  </si>
  <si>
    <t>Строительство объектов для размещения отходов</t>
  </si>
  <si>
    <t>Источник финансирования</t>
  </si>
  <si>
    <t>ИТОГО по основному мероприятию 1.5.:</t>
  </si>
  <si>
    <t>Управление экологии и природопользования</t>
  </si>
  <si>
    <t>Оснащение эколого-биологических лабораторий</t>
  </si>
  <si>
    <t>Значение показателя на 2016 год</t>
  </si>
  <si>
    <t>Количество построенных объектов размещения отходов, единиц</t>
  </si>
  <si>
    <t>Количество оборудованных площадок временного размещения твердых коммунальных (бытовых) отходов, единиц</t>
  </si>
  <si>
    <t>Проектирование полигона строительных отходов и древесины в п. Ваховске</t>
  </si>
  <si>
    <t>1.5.4.</t>
  </si>
  <si>
    <t>Проектирование объекта «Межпоселенческий полигон отходов строительства и ремонта, твердых ком-мунальных отходов в городском поселении Новоаганск»</t>
  </si>
  <si>
    <t>Запрос и получение технических условий на электроснабжение объекта «Межпосе-ленческий полигон отходов строительства и ремонта, твердых коммунальных отхо-дов в городском посе-лении Новоаганск»</t>
  </si>
  <si>
    <t>1.5.6.</t>
  </si>
  <si>
    <t>1.5.7.</t>
  </si>
  <si>
    <t>Устройство новой карты складирования твердых коммунальных отходов (с закрытием отработанной) на полигоне твердых бытовых отходов в п. Ваховске</t>
  </si>
  <si>
    <t>1.3.5.</t>
  </si>
  <si>
    <t>Проектирование объекта «Рекультивация земельного участка площадью 4648,3 кв.м.,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</si>
  <si>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>Строительство объекта «Полигон твердых бытовых отходов в с. Покур Нижневартов-ского района»</t>
  </si>
  <si>
    <t>1.5.2.</t>
  </si>
  <si>
    <t>Начальник управления экологии и природопользования администрации района</t>
  </si>
  <si>
    <t xml:space="preserve"> реализации  муниципальной </t>
  </si>
  <si>
    <t>49 48 08</t>
  </si>
  <si>
    <t>2016 год</t>
  </si>
  <si>
    <t>Заместитель главы района по жилищно-коммунальному хозяйству и строительству</t>
  </si>
  <si>
    <t>"Обеспечение экологической безопасности в Нижневартовском районе на 2014-2020 годы"</t>
  </si>
  <si>
    <t>за январь-август 2016 года</t>
  </si>
  <si>
    <t>График реализации муниципальной программы "Обеспечение экологической безопасности в Нижневартовском районе на 2014-2020 годы" за январь-август 2016 года</t>
  </si>
  <si>
    <t>гл.специалист отдела ППиМ управления экологии и природопользования</t>
  </si>
  <si>
    <t>Д.Ф. Заика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</si>
</sst>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0.000"/>
  </numFmts>
  <fonts count="3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2" fontId="18" fillId="0" borderId="0" xfId="0" applyNumberFormat="1" applyFont="1" applyAlignment="1">
      <alignment horizontal="center" vertical="top" wrapText="1"/>
    </xf>
    <xf numFmtId="2" fontId="19" fillId="0" borderId="0" xfId="0" applyNumberFormat="1" applyFont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20" fillId="0" borderId="0" xfId="0" applyNumberFormat="1" applyFont="1"/>
    <xf numFmtId="1" fontId="2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>
      <alignment horizontal="justify" vertical="top"/>
    </xf>
    <xf numFmtId="2" fontId="13" fillId="0" borderId="0" xfId="0" applyNumberFormat="1" applyFont="1" applyBorder="1" applyAlignment="1">
      <alignment horizontal="left" vertical="top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Border="1" applyAlignment="1" applyProtection="1">
      <alignment vertical="center"/>
    </xf>
    <xf numFmtId="2" fontId="19" fillId="0" borderId="0" xfId="0" applyNumberFormat="1" applyFont="1" applyFill="1" applyAlignment="1" applyProtection="1">
      <alignment vertical="center"/>
    </xf>
    <xf numFmtId="2" fontId="19" fillId="0" borderId="0" xfId="0" applyNumberFormat="1" applyFont="1" applyFill="1" applyAlignment="1" applyProtection="1">
      <alignment horizontal="left" vertical="center"/>
    </xf>
    <xf numFmtId="2" fontId="19" fillId="0" borderId="0" xfId="0" applyNumberFormat="1" applyFont="1" applyFill="1" applyAlignment="1" applyProtection="1">
      <alignment horizontal="right" vertical="center"/>
    </xf>
    <xf numFmtId="2" fontId="19" fillId="0" borderId="0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>
      <alignment horizontal="left"/>
    </xf>
    <xf numFmtId="2" fontId="20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20" fillId="0" borderId="0" xfId="0" applyNumberFormat="1" applyFont="1" applyFill="1" applyBorder="1" applyAlignment="1">
      <alignment horizontal="justify" vertical="top" wrapText="1"/>
    </xf>
    <xf numFmtId="1" fontId="23" fillId="0" borderId="0" xfId="0" applyNumberFormat="1" applyFont="1" applyBorder="1" applyAlignment="1">
      <alignment horizontal="justify" vertical="top" wrapText="1"/>
    </xf>
    <xf numFmtId="1" fontId="20" fillId="0" borderId="0" xfId="0" applyNumberFormat="1" applyFont="1" applyFill="1" applyBorder="1" applyAlignment="1">
      <alignment horizontal="justify" vertical="top"/>
    </xf>
    <xf numFmtId="1" fontId="25" fillId="0" borderId="0" xfId="0" applyNumberFormat="1" applyFont="1" applyBorder="1" applyAlignment="1">
      <alignment horizontal="justify" vertical="top" wrapText="1"/>
    </xf>
    <xf numFmtId="1" fontId="17" fillId="0" borderId="0" xfId="0" applyNumberFormat="1" applyFont="1"/>
    <xf numFmtId="2" fontId="22" fillId="0" borderId="0" xfId="0" applyNumberFormat="1" applyFont="1" applyBorder="1" applyAlignment="1">
      <alignment vertical="top"/>
    </xf>
    <xf numFmtId="2" fontId="22" fillId="0" borderId="0" xfId="0" applyNumberFormat="1" applyFont="1" applyAlignment="1">
      <alignment vertical="top"/>
    </xf>
    <xf numFmtId="2" fontId="22" fillId="0" borderId="0" xfId="0" applyNumberFormat="1" applyFont="1" applyBorder="1" applyAlignment="1">
      <alignment horizontal="justify" vertical="top" wrapText="1"/>
    </xf>
    <xf numFmtId="2" fontId="24" fillId="0" borderId="0" xfId="0" applyNumberFormat="1" applyFont="1" applyFill="1" applyBorder="1" applyAlignment="1">
      <alignment horizontal="justify" vertical="top"/>
    </xf>
    <xf numFmtId="2" fontId="22" fillId="0" borderId="0" xfId="0" applyNumberFormat="1" applyFont="1" applyBorder="1" applyAlignment="1">
      <alignment horizontal="left" vertical="top"/>
    </xf>
    <xf numFmtId="2" fontId="27" fillId="0" borderId="0" xfId="0" applyNumberFormat="1" applyFont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164" fontId="28" fillId="0" borderId="1" xfId="0" applyNumberFormat="1" applyFont="1" applyBorder="1" applyAlignment="1">
      <alignment horizontal="center" vertical="top"/>
    </xf>
    <xf numFmtId="164" fontId="28" fillId="0" borderId="1" xfId="1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7" fillId="0" borderId="0" xfId="0" applyNumberFormat="1" applyFont="1" applyFill="1"/>
    <xf numFmtId="2" fontId="1" fillId="0" borderId="0" xfId="0" applyNumberFormat="1" applyFont="1" applyFill="1"/>
    <xf numFmtId="2" fontId="1" fillId="0" borderId="1" xfId="0" applyNumberFormat="1" applyFont="1" applyFill="1" applyBorder="1" applyAlignment="1">
      <alignment horizontal="center" vertical="top" wrapText="1"/>
    </xf>
    <xf numFmtId="1" fontId="1" fillId="0" borderId="1" xfId="1" applyNumberFormat="1" applyFont="1" applyFill="1" applyBorder="1" applyAlignment="1">
      <alignment horizontal="center" vertical="top" wrapText="1"/>
    </xf>
    <xf numFmtId="164" fontId="28" fillId="0" borderId="1" xfId="1" applyNumberFormat="1" applyFont="1" applyFill="1" applyBorder="1" applyAlignment="1">
      <alignment horizontal="center" vertical="top" wrapText="1"/>
    </xf>
    <xf numFmtId="2" fontId="22" fillId="0" borderId="0" xfId="0" applyNumberFormat="1" applyFont="1" applyFill="1" applyBorder="1" applyAlignment="1">
      <alignment horizontal="justify" vertical="top" wrapText="1"/>
    </xf>
    <xf numFmtId="2" fontId="13" fillId="0" borderId="0" xfId="0" applyNumberFormat="1" applyFont="1" applyFill="1" applyBorder="1" applyAlignment="1">
      <alignment horizontal="justify" vertical="top" wrapText="1"/>
    </xf>
    <xf numFmtId="1" fontId="25" fillId="0" borderId="0" xfId="0" applyNumberFormat="1" applyFont="1" applyFill="1" applyBorder="1" applyAlignment="1">
      <alignment horizontal="justify" vertical="top" wrapText="1"/>
    </xf>
    <xf numFmtId="2" fontId="30" fillId="2" borderId="0" xfId="0" applyNumberFormat="1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 wrapText="1"/>
    </xf>
    <xf numFmtId="2" fontId="31" fillId="2" borderId="0" xfId="0" applyNumberFormat="1" applyFont="1" applyFill="1" applyAlignment="1">
      <alignment horizontal="center" vertical="center"/>
    </xf>
    <xf numFmtId="2" fontId="31" fillId="2" borderId="5" xfId="0" applyNumberFormat="1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2" borderId="1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" xfId="1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" xfId="1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left" vertical="top"/>
    </xf>
    <xf numFmtId="2" fontId="12" fillId="2" borderId="0" xfId="0" applyNumberFormat="1" applyFont="1" applyFill="1" applyAlignment="1">
      <alignment horizontal="center" vertical="center" textRotation="90"/>
    </xf>
    <xf numFmtId="2" fontId="12" fillId="2" borderId="0" xfId="0" applyNumberFormat="1" applyFont="1" applyFill="1" applyAlignment="1">
      <alignment horizontal="right" vertical="center"/>
    </xf>
    <xf numFmtId="2" fontId="32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2" fontId="31" fillId="3" borderId="0" xfId="0" applyNumberFormat="1" applyFont="1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0" xfId="1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/>
    </xf>
    <xf numFmtId="1" fontId="28" fillId="0" borderId="1" xfId="1" applyNumberFormat="1" applyFont="1" applyBorder="1" applyAlignment="1">
      <alignment horizontal="center" vertical="top" wrapText="1"/>
    </xf>
    <xf numFmtId="2" fontId="30" fillId="3" borderId="0" xfId="0" applyNumberFormat="1" applyFont="1" applyFill="1" applyAlignment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2" fontId="16" fillId="3" borderId="1" xfId="0" applyNumberFormat="1" applyFont="1" applyFill="1" applyBorder="1" applyAlignment="1">
      <alignment horizontal="center" vertical="center"/>
    </xf>
    <xf numFmtId="2" fontId="29" fillId="3" borderId="1" xfId="1" applyNumberFormat="1" applyFont="1" applyFill="1" applyBorder="1" applyAlignment="1">
      <alignment horizontal="center" vertical="center" wrapText="1"/>
    </xf>
    <xf numFmtId="2" fontId="10" fillId="3" borderId="0" xfId="1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 textRotation="90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2" fontId="12" fillId="4" borderId="4" xfId="1" applyNumberFormat="1" applyFont="1" applyFill="1" applyBorder="1" applyAlignment="1">
      <alignment horizontal="center" vertical="center"/>
    </xf>
    <xf numFmtId="2" fontId="12" fillId="4" borderId="4" xfId="1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0" xfId="1" applyNumberFormat="1" applyFont="1" applyFill="1" applyBorder="1" applyAlignment="1">
      <alignment horizontal="center" vertical="center" wrapText="1"/>
    </xf>
    <xf numFmtId="2" fontId="12" fillId="4" borderId="0" xfId="1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6" xfId="0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6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4" borderId="7" xfId="0" applyNumberFormat="1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10" fillId="5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31" fillId="2" borderId="0" xfId="0" applyNumberFormat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textRotation="90" wrapText="1"/>
    </xf>
    <xf numFmtId="0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0" xfId="1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 textRotation="90"/>
    </xf>
    <xf numFmtId="0" fontId="12" fillId="2" borderId="0" xfId="0" applyNumberFormat="1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5" xfId="0" applyNumberFormat="1" applyFont="1" applyFill="1" applyBorder="1" applyAlignment="1">
      <alignment horizontal="center" vertical="top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center" vertical="top" wrapText="1"/>
    </xf>
    <xf numFmtId="2" fontId="27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left"/>
    </xf>
    <xf numFmtId="2" fontId="22" fillId="0" borderId="0" xfId="0" applyNumberFormat="1" applyFont="1" applyBorder="1" applyAlignment="1">
      <alignment horizontal="left" vertical="top"/>
    </xf>
    <xf numFmtId="1" fontId="26" fillId="0" borderId="8" xfId="0" applyNumberFormat="1" applyFont="1" applyBorder="1" applyAlignment="1">
      <alignment horizontal="center" vertical="top" wrapText="1"/>
    </xf>
    <xf numFmtId="1" fontId="26" fillId="0" borderId="3" xfId="0" applyNumberFormat="1" applyFont="1" applyBorder="1" applyAlignment="1">
      <alignment horizontal="center" vertical="top" wrapText="1"/>
    </xf>
    <xf numFmtId="1" fontId="26" fillId="0" borderId="6" xfId="0" applyNumberFormat="1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F26" sqref="F26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16384" width="9.109375" style="2"/>
  </cols>
  <sheetData>
    <row r="1" spans="1:14">
      <c r="A1" s="1"/>
      <c r="B1" s="1"/>
      <c r="C1" s="1"/>
      <c r="D1" s="1"/>
      <c r="E1" s="1"/>
      <c r="G1" s="3"/>
      <c r="H1" s="3"/>
      <c r="J1" s="3" t="s">
        <v>73</v>
      </c>
    </row>
    <row r="2" spans="1:14">
      <c r="A2" s="1"/>
      <c r="B2" s="1"/>
      <c r="C2" s="1"/>
      <c r="D2" s="1"/>
      <c r="E2" s="1"/>
      <c r="G2" s="3"/>
      <c r="H2" s="3"/>
      <c r="J2" s="3"/>
    </row>
    <row r="3" spans="1:14" ht="18.75" customHeight="1">
      <c r="A3" s="1"/>
      <c r="B3" s="1"/>
      <c r="C3" s="1"/>
      <c r="D3" s="1"/>
      <c r="E3" s="1"/>
      <c r="G3" s="231" t="s">
        <v>114</v>
      </c>
      <c r="H3" s="231"/>
      <c r="I3" s="231"/>
      <c r="J3" s="231"/>
    </row>
    <row r="4" spans="1:14" ht="18.75" customHeight="1">
      <c r="A4" s="1"/>
      <c r="B4" s="1"/>
      <c r="C4" s="1"/>
      <c r="D4" s="1"/>
      <c r="E4" s="1"/>
      <c r="G4" s="231"/>
      <c r="H4" s="231"/>
      <c r="I4" s="231"/>
      <c r="J4" s="231"/>
    </row>
    <row r="5" spans="1:14" ht="33.75" customHeight="1">
      <c r="A5" s="1"/>
      <c r="B5" s="1"/>
      <c r="C5" s="1"/>
      <c r="D5" s="1"/>
      <c r="E5" s="1"/>
      <c r="G5" s="231"/>
      <c r="H5" s="231"/>
      <c r="I5" s="231"/>
      <c r="J5" s="231"/>
    </row>
    <row r="6" spans="1:14" ht="7.5" customHeight="1">
      <c r="A6" s="7"/>
      <c r="B6" s="7"/>
      <c r="C6" s="7"/>
      <c r="D6" s="7"/>
      <c r="E6" s="7"/>
      <c r="F6" s="7"/>
      <c r="G6" s="7"/>
      <c r="H6" s="7"/>
      <c r="I6" s="7"/>
      <c r="J6" s="8"/>
    </row>
    <row r="7" spans="1:14" ht="15" customHeight="1">
      <c r="A7" s="1"/>
      <c r="B7" s="1"/>
      <c r="C7" s="1"/>
      <c r="D7" s="1"/>
      <c r="E7" s="1"/>
      <c r="I7" s="225" t="s">
        <v>74</v>
      </c>
      <c r="J7" s="225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H9" s="232" t="s">
        <v>75</v>
      </c>
      <c r="I9" s="232"/>
      <c r="J9" s="232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C17" s="226" t="s">
        <v>26</v>
      </c>
      <c r="D17" s="227"/>
      <c r="E17" s="227"/>
      <c r="F17" s="227"/>
      <c r="G17" s="227"/>
      <c r="H17" s="227"/>
      <c r="I17" s="227"/>
      <c r="J17" s="4"/>
      <c r="K17" s="1"/>
      <c r="L17" s="1"/>
      <c r="M17" s="1"/>
      <c r="N17" s="1"/>
    </row>
    <row r="18" spans="1:14" ht="18">
      <c r="C18" s="228" t="s">
        <v>111</v>
      </c>
      <c r="D18" s="227"/>
      <c r="E18" s="227"/>
      <c r="F18" s="227"/>
      <c r="G18" s="227"/>
      <c r="H18" s="227"/>
      <c r="I18" s="227"/>
      <c r="J18" s="227"/>
      <c r="K18" s="1"/>
      <c r="L18" s="1"/>
      <c r="M18" s="1"/>
      <c r="N18" s="1"/>
    </row>
    <row r="19" spans="1:14" ht="18.75" customHeight="1">
      <c r="C19" s="234" t="s">
        <v>25</v>
      </c>
      <c r="D19" s="234"/>
      <c r="E19" s="234"/>
      <c r="F19" s="234"/>
      <c r="G19" s="234"/>
      <c r="H19" s="234"/>
      <c r="I19" s="234"/>
      <c r="J19" s="234"/>
      <c r="K19" s="1"/>
      <c r="L19" s="1"/>
      <c r="M19" s="1"/>
      <c r="N19" s="1"/>
    </row>
    <row r="20" spans="1:14" ht="15" customHeight="1">
      <c r="C20" s="229" t="s">
        <v>115</v>
      </c>
      <c r="D20" s="227"/>
      <c r="E20" s="227"/>
      <c r="F20" s="227"/>
      <c r="G20" s="227"/>
      <c r="H20" s="227"/>
      <c r="I20" s="227"/>
      <c r="J20" s="227"/>
      <c r="K20" s="1"/>
      <c r="L20" s="1"/>
      <c r="M20" s="1"/>
      <c r="N20" s="1"/>
    </row>
    <row r="21" spans="1:14" ht="15" customHeight="1">
      <c r="C21" s="227"/>
      <c r="D21" s="227"/>
      <c r="E21" s="227"/>
      <c r="F21" s="227"/>
      <c r="G21" s="227"/>
      <c r="H21" s="227"/>
      <c r="I21" s="227"/>
      <c r="J21" s="227"/>
      <c r="K21" s="1"/>
      <c r="L21" s="1"/>
      <c r="M21" s="1"/>
      <c r="N21" s="1"/>
    </row>
    <row r="22" spans="1:14" ht="38.25" customHeight="1">
      <c r="C22" s="227"/>
      <c r="D22" s="227"/>
      <c r="E22" s="227"/>
      <c r="F22" s="227"/>
      <c r="G22" s="227"/>
      <c r="H22" s="227"/>
      <c r="I22" s="227"/>
      <c r="J22" s="227"/>
      <c r="K22" s="1"/>
      <c r="L22" s="1"/>
      <c r="M22" s="1"/>
      <c r="N22" s="1"/>
    </row>
    <row r="23" spans="1:14" ht="21">
      <c r="A23" s="1"/>
      <c r="B23" s="1"/>
      <c r="C23" s="1"/>
      <c r="D23" s="233" t="s">
        <v>116</v>
      </c>
      <c r="E23" s="233"/>
      <c r="F23" s="233"/>
      <c r="G23" s="233"/>
      <c r="H23" s="233"/>
      <c r="I23" s="233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>
      <c r="A25" s="1"/>
      <c r="J25" s="1"/>
      <c r="K25" s="1"/>
      <c r="L25" s="1"/>
      <c r="M25" s="1"/>
      <c r="N25" s="1"/>
    </row>
    <row r="26" spans="1:14">
      <c r="A26" s="1"/>
      <c r="J26" s="1"/>
      <c r="K26" s="1"/>
      <c r="L26" s="1"/>
      <c r="M26" s="1"/>
      <c r="N26" s="1"/>
    </row>
    <row r="27" spans="1:14" ht="65.25" customHeight="1">
      <c r="A27" s="1"/>
      <c r="G27" s="230" t="s">
        <v>55</v>
      </c>
      <c r="H27" s="230"/>
      <c r="I27" s="230"/>
      <c r="J27" s="230"/>
      <c r="K27" s="1"/>
      <c r="L27" s="1"/>
      <c r="M27" s="1"/>
      <c r="N27" s="1"/>
    </row>
    <row r="28" spans="1:14" ht="3.75" customHeight="1">
      <c r="A28" s="1"/>
      <c r="I28" s="1"/>
      <c r="J28" s="3"/>
      <c r="K28" s="1"/>
      <c r="L28" s="1"/>
      <c r="M28" s="1"/>
      <c r="N28" s="1"/>
    </row>
    <row r="29" spans="1:14" ht="15.6">
      <c r="A29" s="1"/>
      <c r="I29" s="1"/>
      <c r="J29" s="6" t="s">
        <v>41</v>
      </c>
      <c r="K29" s="1"/>
      <c r="L29" s="1"/>
      <c r="M29" s="1"/>
      <c r="N29" s="1"/>
    </row>
    <row r="30" spans="1:14" ht="24.75" customHeight="1">
      <c r="A30" s="1"/>
      <c r="B30" s="1"/>
      <c r="C30" s="1"/>
      <c r="D30" s="1"/>
      <c r="E30" s="1"/>
      <c r="F30" s="1"/>
      <c r="G30" s="1"/>
      <c r="H30" s="1" t="s">
        <v>50</v>
      </c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7" spans="5:8" ht="12.75" customHeight="1"/>
    <row r="38" spans="5:8" hidden="1"/>
    <row r="39" spans="5:8" ht="2.25" customHeight="1"/>
    <row r="43" spans="5:8" ht="15.6">
      <c r="E43" s="225"/>
      <c r="F43" s="225"/>
      <c r="G43" s="225"/>
      <c r="H43" s="225"/>
    </row>
    <row r="44" spans="5:8" ht="15.6">
      <c r="E44" s="5"/>
      <c r="F44" s="225" t="s">
        <v>113</v>
      </c>
      <c r="G44" s="225"/>
      <c r="H44" s="5"/>
    </row>
  </sheetData>
  <mergeCells count="11">
    <mergeCell ref="G3:J5"/>
    <mergeCell ref="H9:J9"/>
    <mergeCell ref="D23:I23"/>
    <mergeCell ref="C19:J19"/>
    <mergeCell ref="E43:H43"/>
    <mergeCell ref="I7:J7"/>
    <mergeCell ref="F44:G44"/>
    <mergeCell ref="C17:I17"/>
    <mergeCell ref="C18:J18"/>
    <mergeCell ref="C20:J22"/>
    <mergeCell ref="G27:J2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I145"/>
  <sheetViews>
    <sheetView tabSelected="1" view="pageBreakPreview" zoomScale="53" zoomScaleSheetLayoutView="53" workbookViewId="0">
      <selection activeCell="C2" sqref="C2:C4"/>
    </sheetView>
  </sheetViews>
  <sheetFormatPr defaultColWidth="9.109375" defaultRowHeight="21"/>
  <cols>
    <col min="1" max="1" width="16.5546875" style="61" customWidth="1"/>
    <col min="2" max="2" width="23.6640625" style="63" customWidth="1"/>
    <col min="3" max="3" width="26.5546875" style="63" customWidth="1"/>
    <col min="4" max="4" width="22.33203125" style="61" customWidth="1"/>
    <col min="5" max="5" width="18.6640625" style="123" customWidth="1"/>
    <col min="6" max="6" width="14.109375" style="123" customWidth="1"/>
    <col min="7" max="7" width="11.33203125" style="123" customWidth="1"/>
    <col min="8" max="8" width="9.6640625" style="61" customWidth="1"/>
    <col min="9" max="9" width="9.44140625" style="61" customWidth="1"/>
    <col min="10" max="10" width="8.33203125" style="61" customWidth="1"/>
    <col min="11" max="11" width="10.6640625" style="61" customWidth="1"/>
    <col min="12" max="12" width="11.5546875" style="61" customWidth="1"/>
    <col min="13" max="13" width="10.33203125" style="61" customWidth="1"/>
    <col min="14" max="14" width="13.109375" style="61" customWidth="1"/>
    <col min="15" max="15" width="13.6640625" style="61" customWidth="1"/>
    <col min="16" max="16" width="13.33203125" style="61" customWidth="1"/>
    <col min="17" max="17" width="10.6640625" style="192" customWidth="1"/>
    <col min="18" max="18" width="10.109375" style="223" customWidth="1"/>
    <col min="19" max="19" width="6.88671875" style="223" customWidth="1"/>
    <col min="20" max="20" width="9" style="61" customWidth="1"/>
    <col min="21" max="21" width="10" style="61" customWidth="1"/>
    <col min="22" max="22" width="11" style="61" customWidth="1"/>
    <col min="23" max="23" width="13.33203125" style="61" customWidth="1"/>
    <col min="24" max="24" width="12.33203125" style="61" bestFit="1" customWidth="1"/>
    <col min="25" max="25" width="7.5546875" style="61" customWidth="1"/>
    <col min="26" max="27" width="12" style="116" customWidth="1"/>
    <col min="28" max="28" width="9" style="61" customWidth="1"/>
    <col min="29" max="29" width="13" style="61" customWidth="1"/>
    <col min="30" max="30" width="13.109375" style="61" customWidth="1"/>
    <col min="31" max="31" width="10.5546875" style="61" customWidth="1"/>
    <col min="32" max="32" width="13" style="61" customWidth="1"/>
    <col min="33" max="33" width="10.6640625" style="61" customWidth="1"/>
    <col min="34" max="34" width="10" style="61" customWidth="1"/>
    <col min="35" max="35" width="13" style="61" customWidth="1"/>
    <col min="36" max="36" width="10" style="61" customWidth="1"/>
    <col min="37" max="37" width="8.88671875" style="61" customWidth="1"/>
    <col min="38" max="38" width="12.5546875" style="61" customWidth="1"/>
    <col min="39" max="39" width="7.5546875" style="61" customWidth="1"/>
    <col min="40" max="40" width="6.88671875" style="61" customWidth="1"/>
    <col min="41" max="41" width="14.88671875" style="61" customWidth="1"/>
    <col min="42" max="42" width="8.33203125" style="61" customWidth="1"/>
    <col min="43" max="43" width="6.88671875" style="61" customWidth="1"/>
    <col min="44" max="44" width="16.109375" style="61" customWidth="1"/>
    <col min="45" max="45" width="17.44140625" style="61" hidden="1" customWidth="1"/>
    <col min="46" max="108" width="0" style="61" hidden="1" customWidth="1"/>
    <col min="109" max="218" width="0" style="62" hidden="1" customWidth="1"/>
    <col min="219" max="16384" width="9.109375" style="62"/>
  </cols>
  <sheetData>
    <row r="1" spans="1:217" s="60" customFormat="1" ht="22.8">
      <c r="A1" s="56" t="s">
        <v>117</v>
      </c>
      <c r="B1" s="57"/>
      <c r="C1" s="57"/>
      <c r="D1" s="58"/>
      <c r="E1" s="118"/>
      <c r="F1" s="118"/>
      <c r="G1" s="118"/>
      <c r="H1" s="58"/>
      <c r="I1" s="58"/>
      <c r="J1" s="58"/>
      <c r="K1" s="58"/>
      <c r="L1" s="58"/>
      <c r="M1" s="58"/>
      <c r="N1" s="58"/>
      <c r="O1" s="58"/>
      <c r="P1" s="58"/>
      <c r="Q1" s="58"/>
      <c r="R1" s="208"/>
      <c r="S1" s="208"/>
      <c r="T1" s="58"/>
      <c r="U1" s="58"/>
      <c r="V1" s="58"/>
      <c r="W1" s="58"/>
      <c r="X1" s="58"/>
      <c r="Y1" s="58"/>
      <c r="Z1" s="102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</row>
    <row r="2" spans="1:217" ht="15" customHeight="1">
      <c r="A2" s="239" t="s">
        <v>0</v>
      </c>
      <c r="B2" s="262" t="s">
        <v>1</v>
      </c>
      <c r="C2" s="262" t="s">
        <v>40</v>
      </c>
      <c r="D2" s="239" t="s">
        <v>92</v>
      </c>
      <c r="E2" s="112"/>
      <c r="F2" s="112"/>
      <c r="G2" s="112"/>
      <c r="H2" s="89"/>
      <c r="I2" s="89"/>
      <c r="J2" s="89"/>
      <c r="K2" s="89"/>
      <c r="L2" s="89"/>
      <c r="M2" s="89"/>
      <c r="N2" s="89"/>
      <c r="O2" s="93"/>
      <c r="P2" s="93"/>
      <c r="Q2" s="193"/>
      <c r="R2" s="209"/>
      <c r="S2" s="209"/>
      <c r="T2" s="89"/>
      <c r="U2" s="89"/>
      <c r="V2" s="89"/>
      <c r="W2" s="89"/>
      <c r="X2" s="93"/>
      <c r="Y2" s="93"/>
      <c r="Z2" s="200"/>
      <c r="AA2" s="200"/>
      <c r="AB2" s="89"/>
      <c r="AC2" s="89"/>
      <c r="AD2" s="89"/>
      <c r="AE2" s="89"/>
      <c r="AF2" s="89"/>
      <c r="AG2" s="93"/>
      <c r="AH2" s="93"/>
      <c r="AI2" s="89"/>
      <c r="AJ2" s="89"/>
      <c r="AK2" s="89"/>
      <c r="AL2" s="89"/>
      <c r="AM2" s="89"/>
      <c r="AN2" s="89"/>
      <c r="AO2" s="89"/>
      <c r="AP2" s="92"/>
      <c r="AQ2" s="92"/>
      <c r="AR2" s="92"/>
      <c r="DD2" s="62"/>
    </row>
    <row r="3" spans="1:217" ht="116.25" customHeight="1">
      <c r="A3" s="239"/>
      <c r="B3" s="262"/>
      <c r="C3" s="262"/>
      <c r="D3" s="239"/>
      <c r="E3" s="264" t="s">
        <v>69</v>
      </c>
      <c r="F3" s="264"/>
      <c r="G3" s="264"/>
      <c r="H3" s="239" t="s">
        <v>2</v>
      </c>
      <c r="I3" s="239"/>
      <c r="J3" s="89"/>
      <c r="K3" s="239" t="s">
        <v>3</v>
      </c>
      <c r="L3" s="239"/>
      <c r="M3" s="89"/>
      <c r="N3" s="239" t="s">
        <v>4</v>
      </c>
      <c r="O3" s="239"/>
      <c r="P3" s="89"/>
      <c r="Q3" s="239" t="s">
        <v>5</v>
      </c>
      <c r="R3" s="239"/>
      <c r="S3" s="209"/>
      <c r="T3" s="239" t="s">
        <v>6</v>
      </c>
      <c r="U3" s="239"/>
      <c r="V3" s="89"/>
      <c r="W3" s="239" t="s">
        <v>7</v>
      </c>
      <c r="X3" s="239"/>
      <c r="Y3" s="89"/>
      <c r="Z3" s="263" t="s">
        <v>8</v>
      </c>
      <c r="AA3" s="263"/>
      <c r="AB3" s="89"/>
      <c r="AC3" s="239" t="s">
        <v>9</v>
      </c>
      <c r="AD3" s="239"/>
      <c r="AE3" s="89"/>
      <c r="AF3" s="239" t="s">
        <v>10</v>
      </c>
      <c r="AG3" s="239"/>
      <c r="AH3" s="89"/>
      <c r="AI3" s="239" t="s">
        <v>11</v>
      </c>
      <c r="AJ3" s="239"/>
      <c r="AK3" s="89"/>
      <c r="AL3" s="239" t="s">
        <v>12</v>
      </c>
      <c r="AM3" s="239"/>
      <c r="AN3" s="89"/>
      <c r="AO3" s="239" t="s">
        <v>13</v>
      </c>
      <c r="AP3" s="239"/>
      <c r="AQ3" s="239"/>
      <c r="AR3" s="265" t="s">
        <v>70</v>
      </c>
      <c r="AS3" s="242" t="s">
        <v>39</v>
      </c>
      <c r="AT3" s="63"/>
      <c r="AU3" s="63"/>
    </row>
    <row r="4" spans="1:217" ht="118.5" customHeight="1">
      <c r="A4" s="239"/>
      <c r="B4" s="262"/>
      <c r="C4" s="262"/>
      <c r="D4" s="239"/>
      <c r="E4" s="105" t="s">
        <v>15</v>
      </c>
      <c r="F4" s="119" t="s">
        <v>16</v>
      </c>
      <c r="G4" s="105" t="s">
        <v>14</v>
      </c>
      <c r="H4" s="94" t="s">
        <v>15</v>
      </c>
      <c r="I4" s="94" t="s">
        <v>16</v>
      </c>
      <c r="J4" s="64" t="s">
        <v>14</v>
      </c>
      <c r="K4" s="94" t="s">
        <v>15</v>
      </c>
      <c r="L4" s="94" t="s">
        <v>16</v>
      </c>
      <c r="M4" s="64" t="s">
        <v>14</v>
      </c>
      <c r="N4" s="94" t="s">
        <v>15</v>
      </c>
      <c r="O4" s="94" t="s">
        <v>16</v>
      </c>
      <c r="P4" s="94" t="s">
        <v>14</v>
      </c>
      <c r="Q4" s="198" t="s">
        <v>15</v>
      </c>
      <c r="R4" s="210" t="s">
        <v>16</v>
      </c>
      <c r="S4" s="211" t="s">
        <v>14</v>
      </c>
      <c r="T4" s="94" t="s">
        <v>15</v>
      </c>
      <c r="U4" s="94" t="s">
        <v>16</v>
      </c>
      <c r="V4" s="64" t="s">
        <v>14</v>
      </c>
      <c r="W4" s="94" t="s">
        <v>15</v>
      </c>
      <c r="X4" s="94" t="s">
        <v>16</v>
      </c>
      <c r="Y4" s="64" t="s">
        <v>14</v>
      </c>
      <c r="Z4" s="104" t="s">
        <v>15</v>
      </c>
      <c r="AA4" s="104" t="s">
        <v>16</v>
      </c>
      <c r="AB4" s="64" t="s">
        <v>14</v>
      </c>
      <c r="AC4" s="94" t="s">
        <v>15</v>
      </c>
      <c r="AD4" s="94" t="s">
        <v>16</v>
      </c>
      <c r="AE4" s="64" t="s">
        <v>14</v>
      </c>
      <c r="AF4" s="94" t="s">
        <v>15</v>
      </c>
      <c r="AG4" s="94" t="s">
        <v>16</v>
      </c>
      <c r="AH4" s="64" t="s">
        <v>14</v>
      </c>
      <c r="AI4" s="94" t="s">
        <v>15</v>
      </c>
      <c r="AJ4" s="94" t="s">
        <v>16</v>
      </c>
      <c r="AK4" s="64" t="s">
        <v>14</v>
      </c>
      <c r="AL4" s="94" t="s">
        <v>15</v>
      </c>
      <c r="AM4" s="94" t="s">
        <v>16</v>
      </c>
      <c r="AN4" s="64" t="s">
        <v>14</v>
      </c>
      <c r="AO4" s="94" t="s">
        <v>15</v>
      </c>
      <c r="AP4" s="94" t="s">
        <v>16</v>
      </c>
      <c r="AQ4" s="64" t="s">
        <v>14</v>
      </c>
      <c r="AR4" s="265"/>
      <c r="AS4" s="248"/>
      <c r="AT4" s="63"/>
      <c r="AU4" s="63"/>
    </row>
    <row r="5" spans="1:217" s="134" customFormat="1" ht="20.25" customHeight="1">
      <c r="A5" s="249" t="s">
        <v>36</v>
      </c>
      <c r="B5" s="249"/>
      <c r="C5" s="249"/>
      <c r="D5" s="125" t="s">
        <v>18</v>
      </c>
      <c r="E5" s="126">
        <f>H5+K5+N5+Q5+T5+W5+Z5+AC5+AF5+AI5+AL5+AO5</f>
        <v>17166.648000000001</v>
      </c>
      <c r="F5" s="126">
        <f>SUM(F22,F53,F59,F81,F87)</f>
        <v>9696.6890000000003</v>
      </c>
      <c r="G5" s="126">
        <f>(F5*100)/E5</f>
        <v>56.485628411557109</v>
      </c>
      <c r="H5" s="126">
        <f>SUM(H22,H53,H59,H81,H87)</f>
        <v>0</v>
      </c>
      <c r="I5" s="126">
        <f>SUM(I22,I53,I59,I81,I87)</f>
        <v>0</v>
      </c>
      <c r="J5" s="126"/>
      <c r="K5" s="126">
        <f>SUM(K22,K53,K59,K81,K87)</f>
        <v>251.065</v>
      </c>
      <c r="L5" s="126">
        <f>SUM(L22,L53,L59,L81,L87)</f>
        <v>251.065</v>
      </c>
      <c r="M5" s="127">
        <v>100</v>
      </c>
      <c r="N5" s="126">
        <f>SUM(N22,N53,N59,N81,N87)</f>
        <v>12.196999999999999</v>
      </c>
      <c r="O5" s="126">
        <v>12.196999999999999</v>
      </c>
      <c r="P5" s="127">
        <f>O5/N5*100</f>
        <v>100</v>
      </c>
      <c r="Q5" s="126">
        <f>SUM(Q22,Q53,Q59,Q81,Q87)</f>
        <v>0</v>
      </c>
      <c r="R5" s="126">
        <f>R9+R15</f>
        <v>0</v>
      </c>
      <c r="S5" s="128"/>
      <c r="T5" s="126">
        <f>SUM(T22,T53,T59,T81,T87)</f>
        <v>0</v>
      </c>
      <c r="U5" s="126">
        <f>SUM(U22,U53,U59,U81,U87)</f>
        <v>0</v>
      </c>
      <c r="V5" s="126"/>
      <c r="W5" s="126">
        <f>SUM(W22,W53,W59,W81,W87)</f>
        <v>391.98899999999998</v>
      </c>
      <c r="X5" s="188">
        <f>SUM(X22,X53,X59,X81,X87)</f>
        <v>142.38399999999999</v>
      </c>
      <c r="Y5" s="204">
        <f>X5*100/W5</f>
        <v>36.323468260588939</v>
      </c>
      <c r="Z5" s="126">
        <f>SUM(Z22,Z53,Z59,Z81,Z87)</f>
        <v>5181.9610000000002</v>
      </c>
      <c r="AA5" s="126">
        <f>AA9+AA15</f>
        <v>5431.5659999999998</v>
      </c>
      <c r="AB5" s="127">
        <f>AA5*100/Z5</f>
        <v>104.81680583856188</v>
      </c>
      <c r="AC5" s="126">
        <f>SUM(AC22,AC53,AC59,AC81,AC87)</f>
        <v>3859.4769999999999</v>
      </c>
      <c r="AD5" s="126">
        <f>SUM(AD22,AD53,AD59,AD81,AD87)</f>
        <v>3859.4769999999999</v>
      </c>
      <c r="AE5" s="126"/>
      <c r="AF5" s="126">
        <f>SUM(AF22,AF53,AF59,AF81,AF87)</f>
        <v>377.959</v>
      </c>
      <c r="AG5" s="126"/>
      <c r="AH5" s="126"/>
      <c r="AI5" s="126">
        <f>SUM(AI22,AI53,AI59,AI81,AI87)</f>
        <v>10</v>
      </c>
      <c r="AJ5" s="126"/>
      <c r="AK5" s="126"/>
      <c r="AL5" s="126">
        <f>SUM(AL22,AL53,AL59,AL81,AL87)</f>
        <v>10</v>
      </c>
      <c r="AM5" s="126"/>
      <c r="AN5" s="126"/>
      <c r="AO5" s="126">
        <f>SUM(AO22,AO53,AO59,AO81,AO87)</f>
        <v>7072</v>
      </c>
      <c r="AP5" s="126"/>
      <c r="AQ5" s="126"/>
      <c r="AR5" s="265"/>
      <c r="AS5" s="129"/>
      <c r="AT5" s="130"/>
      <c r="AU5" s="130"/>
      <c r="AV5" s="130"/>
      <c r="AW5" s="129"/>
      <c r="AX5" s="129"/>
      <c r="AY5" s="130"/>
      <c r="AZ5" s="129"/>
      <c r="BA5" s="129"/>
      <c r="BB5" s="130"/>
      <c r="BC5" s="129"/>
      <c r="BD5" s="129"/>
      <c r="BE5" s="130"/>
      <c r="BF5" s="130"/>
      <c r="BG5" s="130"/>
      <c r="BH5" s="129"/>
      <c r="BI5" s="129"/>
      <c r="BJ5" s="130"/>
      <c r="BK5" s="129"/>
      <c r="BL5" s="129"/>
      <c r="BM5" s="130"/>
      <c r="BN5" s="129"/>
      <c r="BO5" s="129"/>
      <c r="BP5" s="130"/>
      <c r="BQ5" s="130"/>
      <c r="BR5" s="130"/>
      <c r="BS5" s="129"/>
      <c r="BT5" s="129"/>
      <c r="BU5" s="130"/>
      <c r="BV5" s="129"/>
      <c r="BW5" s="129"/>
      <c r="BX5" s="130"/>
      <c r="BY5" s="129"/>
      <c r="BZ5" s="129"/>
      <c r="CA5" s="130"/>
      <c r="CB5" s="130"/>
      <c r="CC5" s="130"/>
      <c r="CD5" s="129"/>
      <c r="CE5" s="129"/>
      <c r="CF5" s="130"/>
      <c r="CG5" s="129"/>
      <c r="CH5" s="129"/>
      <c r="CI5" s="130"/>
      <c r="CJ5" s="129"/>
      <c r="CK5" s="129"/>
      <c r="CL5" s="130"/>
      <c r="CM5" s="131"/>
      <c r="CN5" s="131"/>
      <c r="CO5" s="131"/>
      <c r="CP5" s="131"/>
      <c r="CQ5" s="131"/>
      <c r="CR5" s="129"/>
      <c r="CS5" s="130"/>
      <c r="CT5" s="130"/>
      <c r="CU5" s="130"/>
      <c r="CV5" s="129"/>
      <c r="CW5" s="129"/>
      <c r="CX5" s="130"/>
      <c r="CY5" s="129"/>
      <c r="CZ5" s="129"/>
      <c r="DA5" s="130"/>
      <c r="DB5" s="129"/>
      <c r="DC5" s="129"/>
      <c r="DD5" s="130"/>
      <c r="DE5" s="132"/>
      <c r="DF5" s="132"/>
      <c r="DG5" s="133"/>
      <c r="DH5" s="133"/>
      <c r="DI5" s="132"/>
      <c r="DJ5" s="133"/>
      <c r="DK5" s="133"/>
      <c r="DL5" s="132"/>
      <c r="DM5" s="133"/>
      <c r="DN5" s="133"/>
      <c r="DO5" s="132"/>
      <c r="DP5" s="132"/>
      <c r="DQ5" s="132"/>
      <c r="DR5" s="133"/>
      <c r="DS5" s="133"/>
      <c r="DT5" s="132"/>
      <c r="DU5" s="133"/>
      <c r="DV5" s="133"/>
      <c r="DW5" s="132"/>
      <c r="DX5" s="133"/>
      <c r="DY5" s="133"/>
      <c r="DZ5" s="132"/>
      <c r="EA5" s="132"/>
      <c r="EB5" s="132"/>
      <c r="EC5" s="133"/>
      <c r="ED5" s="133"/>
      <c r="EE5" s="132"/>
      <c r="EF5" s="133"/>
      <c r="EG5" s="133"/>
      <c r="EH5" s="132"/>
      <c r="EI5" s="133"/>
      <c r="EJ5" s="133"/>
      <c r="EK5" s="132"/>
      <c r="EQ5" s="133"/>
      <c r="ER5" s="132"/>
      <c r="ES5" s="132"/>
      <c r="ET5" s="132"/>
      <c r="EU5" s="133"/>
      <c r="EV5" s="133"/>
      <c r="EW5" s="132"/>
      <c r="EX5" s="133"/>
      <c r="EY5" s="133"/>
      <c r="EZ5" s="132"/>
      <c r="FA5" s="133"/>
      <c r="FB5" s="133"/>
      <c r="FC5" s="132"/>
      <c r="FD5" s="132"/>
      <c r="FE5" s="132"/>
      <c r="FF5" s="133"/>
      <c r="FG5" s="133"/>
      <c r="FH5" s="132"/>
      <c r="FI5" s="133"/>
      <c r="FJ5" s="133"/>
      <c r="FK5" s="132"/>
      <c r="FL5" s="133"/>
      <c r="FM5" s="133"/>
      <c r="FN5" s="132"/>
      <c r="FO5" s="132"/>
      <c r="FP5" s="132"/>
      <c r="FQ5" s="133"/>
      <c r="FR5" s="133"/>
      <c r="FS5" s="132"/>
      <c r="FT5" s="133"/>
      <c r="FU5" s="133"/>
      <c r="FV5" s="132"/>
      <c r="FW5" s="133"/>
      <c r="FX5" s="133"/>
      <c r="FY5" s="132"/>
      <c r="FZ5" s="132"/>
      <c r="GA5" s="132"/>
      <c r="GB5" s="133"/>
      <c r="GC5" s="133"/>
      <c r="GD5" s="132"/>
      <c r="GE5" s="133"/>
      <c r="GF5" s="133"/>
      <c r="GG5" s="132"/>
      <c r="GH5" s="133"/>
      <c r="GI5" s="133"/>
      <c r="GJ5" s="132"/>
      <c r="GP5" s="133"/>
      <c r="GQ5" s="132"/>
      <c r="GR5" s="132"/>
      <c r="GS5" s="132"/>
      <c r="GT5" s="133"/>
      <c r="GU5" s="133"/>
      <c r="GV5" s="132"/>
      <c r="GW5" s="133"/>
      <c r="GX5" s="133"/>
      <c r="GY5" s="132"/>
      <c r="GZ5" s="133"/>
      <c r="HA5" s="133"/>
      <c r="HB5" s="132"/>
      <c r="HC5" s="132"/>
      <c r="HD5" s="132"/>
      <c r="HE5" s="133"/>
      <c r="HF5" s="133"/>
      <c r="HG5" s="132"/>
      <c r="HH5" s="133"/>
      <c r="HI5" s="133"/>
    </row>
    <row r="6" spans="1:217" s="135" customFormat="1" ht="42.75" customHeight="1">
      <c r="A6" s="249"/>
      <c r="B6" s="249"/>
      <c r="C6" s="249"/>
      <c r="D6" s="125" t="s">
        <v>27</v>
      </c>
      <c r="E6" s="126">
        <f>E5</f>
        <v>17166.648000000001</v>
      </c>
      <c r="F6" s="126">
        <f>F5</f>
        <v>9696.6890000000003</v>
      </c>
      <c r="G6" s="126">
        <f>(F6*100)/E6</f>
        <v>56.485628411557109</v>
      </c>
      <c r="H6" s="126">
        <f t="shared" ref="H6:AO6" si="0">H5</f>
        <v>0</v>
      </c>
      <c r="I6" s="126">
        <f t="shared" si="0"/>
        <v>0</v>
      </c>
      <c r="J6" s="126"/>
      <c r="K6" s="126">
        <f t="shared" si="0"/>
        <v>251.065</v>
      </c>
      <c r="L6" s="126">
        <f t="shared" si="0"/>
        <v>251.065</v>
      </c>
      <c r="M6" s="127">
        <v>100</v>
      </c>
      <c r="N6" s="126">
        <f t="shared" si="0"/>
        <v>12.196999999999999</v>
      </c>
      <c r="O6" s="126">
        <v>12.196999999999999</v>
      </c>
      <c r="P6" s="127">
        <f>O6/N6*100</f>
        <v>100</v>
      </c>
      <c r="Q6" s="126">
        <f t="shared" si="0"/>
        <v>0</v>
      </c>
      <c r="R6" s="126">
        <f>R12+R16</f>
        <v>0</v>
      </c>
      <c r="S6" s="128"/>
      <c r="T6" s="126">
        <f t="shared" si="0"/>
        <v>0</v>
      </c>
      <c r="U6" s="126">
        <f t="shared" si="0"/>
        <v>0</v>
      </c>
      <c r="V6" s="126"/>
      <c r="W6" s="126">
        <f t="shared" si="0"/>
        <v>391.98899999999998</v>
      </c>
      <c r="X6" s="188">
        <f t="shared" si="0"/>
        <v>142.38399999999999</v>
      </c>
      <c r="Y6" s="204">
        <f>X6*100/W6</f>
        <v>36.323468260588939</v>
      </c>
      <c r="Z6" s="126">
        <f t="shared" si="0"/>
        <v>5181.9610000000002</v>
      </c>
      <c r="AA6" s="126">
        <f>AA9+AA16</f>
        <v>5431.5659999999998</v>
      </c>
      <c r="AB6" s="127">
        <f>AA6*100/Z6</f>
        <v>104.81680583856188</v>
      </c>
      <c r="AC6" s="126">
        <f t="shared" si="0"/>
        <v>3859.4769999999999</v>
      </c>
      <c r="AD6" s="126">
        <f t="shared" si="0"/>
        <v>3859.4769999999999</v>
      </c>
      <c r="AE6" s="126"/>
      <c r="AF6" s="126">
        <f t="shared" si="0"/>
        <v>377.959</v>
      </c>
      <c r="AG6" s="126"/>
      <c r="AH6" s="126"/>
      <c r="AI6" s="126">
        <f t="shared" si="0"/>
        <v>10</v>
      </c>
      <c r="AJ6" s="126"/>
      <c r="AK6" s="126"/>
      <c r="AL6" s="126">
        <f t="shared" si="0"/>
        <v>10</v>
      </c>
      <c r="AM6" s="126"/>
      <c r="AN6" s="126"/>
      <c r="AO6" s="126">
        <f t="shared" si="0"/>
        <v>7072</v>
      </c>
      <c r="AP6" s="126"/>
      <c r="AQ6" s="126"/>
      <c r="AS6" s="136"/>
    </row>
    <row r="7" spans="1:217" s="92" customFormat="1" ht="63">
      <c r="A7" s="249"/>
      <c r="B7" s="249"/>
      <c r="C7" s="249"/>
      <c r="D7" s="68" t="s">
        <v>28</v>
      </c>
      <c r="E7" s="106"/>
      <c r="F7" s="106"/>
      <c r="G7" s="106"/>
      <c r="H7" s="69"/>
      <c r="I7" s="69"/>
      <c r="J7" s="69"/>
      <c r="K7" s="69"/>
      <c r="L7" s="69"/>
      <c r="M7" s="69"/>
      <c r="N7" s="69"/>
      <c r="O7" s="69"/>
      <c r="P7" s="69"/>
      <c r="Q7" s="69"/>
      <c r="R7" s="213"/>
      <c r="S7" s="213"/>
      <c r="T7" s="69"/>
      <c r="U7" s="69"/>
      <c r="V7" s="69"/>
      <c r="W7" s="69"/>
      <c r="X7" s="69"/>
      <c r="Y7" s="69"/>
      <c r="Z7" s="107"/>
      <c r="AA7" s="107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S7" s="67"/>
    </row>
    <row r="8" spans="1:217" s="92" customFormat="1" ht="29.25" customHeight="1">
      <c r="A8" s="70" t="s">
        <v>22</v>
      </c>
      <c r="B8" s="89"/>
      <c r="C8" s="89"/>
      <c r="E8" s="106"/>
      <c r="F8" s="106"/>
      <c r="G8" s="106"/>
      <c r="L8" s="71"/>
      <c r="M8" s="71"/>
      <c r="N8" s="71"/>
      <c r="O8" s="71"/>
      <c r="P8" s="71"/>
      <c r="Q8" s="71"/>
      <c r="R8" s="214"/>
      <c r="S8" s="214"/>
      <c r="T8" s="71"/>
      <c r="U8" s="71"/>
      <c r="V8" s="71"/>
      <c r="W8" s="71"/>
      <c r="X8" s="71"/>
      <c r="Y8" s="71"/>
      <c r="Z8" s="108"/>
      <c r="AA8" s="108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S8" s="67"/>
    </row>
    <row r="9" spans="1:217" s="135" customFormat="1" ht="30" customHeight="1">
      <c r="A9" s="239" t="s">
        <v>37</v>
      </c>
      <c r="B9" s="239"/>
      <c r="C9" s="239"/>
      <c r="D9" s="125" t="s">
        <v>18</v>
      </c>
      <c r="E9" s="126">
        <f>H9+K9+AO9+N9+Q9+T9+W9+Z9+AC9+AF9+AI9+AL9</f>
        <v>11799.397000000001</v>
      </c>
      <c r="F9" s="126">
        <f>I9+L9+AP9+O9+R9+U9+X9+AA9+AD9+AG9+AJ9+AM9</f>
        <v>9041.4380000000001</v>
      </c>
      <c r="G9" s="126">
        <f t="shared" ref="G9" si="1">F9*100/E9</f>
        <v>76.626271664560491</v>
      </c>
      <c r="H9" s="126">
        <f>SUM(H93,H96,H99)</f>
        <v>0</v>
      </c>
      <c r="I9" s="126">
        <f t="shared" ref="I9:AO9" si="2">SUM(I93,I96,I99)</f>
        <v>0</v>
      </c>
      <c r="J9" s="126"/>
      <c r="K9" s="126">
        <f t="shared" si="2"/>
        <v>0</v>
      </c>
      <c r="L9" s="126">
        <f t="shared" si="2"/>
        <v>0</v>
      </c>
      <c r="M9" s="126"/>
      <c r="N9" s="126">
        <f t="shared" si="2"/>
        <v>0</v>
      </c>
      <c r="O9" s="126">
        <f t="shared" si="2"/>
        <v>0</v>
      </c>
      <c r="P9" s="126"/>
      <c r="Q9" s="126">
        <f t="shared" si="2"/>
        <v>0</v>
      </c>
      <c r="R9" s="126">
        <f t="shared" si="2"/>
        <v>0</v>
      </c>
      <c r="S9" s="126"/>
      <c r="T9" s="126">
        <f t="shared" si="2"/>
        <v>0</v>
      </c>
      <c r="U9" s="126">
        <f t="shared" si="2"/>
        <v>0</v>
      </c>
      <c r="V9" s="126"/>
      <c r="W9" s="126">
        <f t="shared" si="2"/>
        <v>0</v>
      </c>
      <c r="X9" s="126">
        <f t="shared" si="2"/>
        <v>0</v>
      </c>
      <c r="Y9" s="126"/>
      <c r="Z9" s="126">
        <f t="shared" si="2"/>
        <v>5181.9610000000002</v>
      </c>
      <c r="AA9" s="126">
        <f t="shared" si="2"/>
        <v>5181.9610000000002</v>
      </c>
      <c r="AB9" s="127">
        <v>100</v>
      </c>
      <c r="AC9" s="126">
        <f t="shared" si="2"/>
        <v>3859.4769999999999</v>
      </c>
      <c r="AD9" s="126">
        <f t="shared" si="2"/>
        <v>3859.4769999999999</v>
      </c>
      <c r="AE9" s="126"/>
      <c r="AF9" s="126">
        <f t="shared" si="2"/>
        <v>367.959</v>
      </c>
      <c r="AG9" s="126"/>
      <c r="AH9" s="126"/>
      <c r="AI9" s="126">
        <f t="shared" si="2"/>
        <v>0</v>
      </c>
      <c r="AJ9" s="126"/>
      <c r="AK9" s="126"/>
      <c r="AL9" s="126">
        <f t="shared" si="2"/>
        <v>0</v>
      </c>
      <c r="AM9" s="126"/>
      <c r="AN9" s="126"/>
      <c r="AO9" s="126">
        <f t="shared" si="2"/>
        <v>2390</v>
      </c>
      <c r="AP9" s="137"/>
      <c r="AQ9" s="137"/>
      <c r="AS9" s="136"/>
    </row>
    <row r="10" spans="1:217" s="92" customFormat="1" ht="44.25" customHeight="1">
      <c r="A10" s="239"/>
      <c r="B10" s="239"/>
      <c r="C10" s="239"/>
      <c r="D10" s="89" t="s">
        <v>19</v>
      </c>
      <c r="E10" s="106"/>
      <c r="F10" s="106"/>
      <c r="G10" s="106"/>
      <c r="H10" s="71"/>
      <c r="I10" s="71"/>
      <c r="J10" s="71"/>
      <c r="K10" s="71"/>
      <c r="L10" s="71"/>
      <c r="M10" s="71"/>
      <c r="N10" s="87"/>
      <c r="O10" s="87"/>
      <c r="P10" s="71"/>
      <c r="Q10" s="71"/>
      <c r="R10" s="214"/>
      <c r="S10" s="214"/>
      <c r="T10" s="71"/>
      <c r="U10" s="71"/>
      <c r="V10" s="71"/>
      <c r="W10" s="71"/>
      <c r="X10" s="71"/>
      <c r="Y10" s="71"/>
      <c r="Z10" s="108"/>
      <c r="AA10" s="108"/>
      <c r="AB10" s="71"/>
      <c r="AC10" s="87"/>
      <c r="AD10" s="87"/>
      <c r="AE10" s="71"/>
      <c r="AF10" s="87"/>
      <c r="AG10" s="87"/>
      <c r="AH10" s="71"/>
      <c r="AI10" s="87"/>
      <c r="AJ10" s="71"/>
      <c r="AK10" s="71"/>
      <c r="AL10" s="71"/>
      <c r="AM10" s="71"/>
      <c r="AN10" s="71"/>
      <c r="AO10" s="87"/>
      <c r="AP10" s="71"/>
      <c r="AQ10" s="71"/>
      <c r="AS10" s="67"/>
    </row>
    <row r="11" spans="1:217" s="92" customFormat="1" ht="23.25" customHeight="1">
      <c r="A11" s="239"/>
      <c r="B11" s="239"/>
      <c r="C11" s="239"/>
      <c r="D11" s="89" t="s">
        <v>20</v>
      </c>
      <c r="E11" s="106"/>
      <c r="F11" s="106"/>
      <c r="G11" s="106"/>
      <c r="H11" s="71"/>
      <c r="I11" s="71"/>
      <c r="J11" s="71"/>
      <c r="K11" s="71"/>
      <c r="L11" s="71"/>
      <c r="M11" s="71"/>
      <c r="N11" s="87"/>
      <c r="O11" s="87"/>
      <c r="P11" s="71"/>
      <c r="Q11" s="71"/>
      <c r="R11" s="214"/>
      <c r="S11" s="214"/>
      <c r="T11" s="71"/>
      <c r="U11" s="71"/>
      <c r="V11" s="71"/>
      <c r="W11" s="71"/>
      <c r="X11" s="71"/>
      <c r="Y11" s="71"/>
      <c r="Z11" s="108"/>
      <c r="AA11" s="108"/>
      <c r="AB11" s="71"/>
      <c r="AC11" s="87"/>
      <c r="AD11" s="87"/>
      <c r="AE11" s="71"/>
      <c r="AF11" s="87"/>
      <c r="AG11" s="87"/>
      <c r="AH11" s="71"/>
      <c r="AI11" s="87"/>
      <c r="AJ11" s="71"/>
      <c r="AK11" s="71"/>
      <c r="AL11" s="71"/>
      <c r="AM11" s="71"/>
      <c r="AN11" s="71"/>
      <c r="AO11" s="87"/>
      <c r="AP11" s="71"/>
      <c r="AQ11" s="71"/>
      <c r="AS11" s="67"/>
    </row>
    <row r="12" spans="1:217" s="135" customFormat="1">
      <c r="A12" s="239"/>
      <c r="B12" s="239"/>
      <c r="C12" s="239"/>
      <c r="D12" s="125" t="s">
        <v>27</v>
      </c>
      <c r="E12" s="126">
        <f>E93+E96+E99</f>
        <v>11799.397000000001</v>
      </c>
      <c r="F12" s="126">
        <f>F93+F96+F99</f>
        <v>9041.4380000000001</v>
      </c>
      <c r="G12" s="126">
        <f>F12*100/E12</f>
        <v>76.626271664560491</v>
      </c>
      <c r="H12" s="137">
        <v>0</v>
      </c>
      <c r="I12" s="137">
        <v>0</v>
      </c>
      <c r="J12" s="137"/>
      <c r="K12" s="137">
        <v>0</v>
      </c>
      <c r="L12" s="137">
        <v>0</v>
      </c>
      <c r="M12" s="137"/>
      <c r="N12" s="138">
        <v>0</v>
      </c>
      <c r="O12" s="138">
        <v>0</v>
      </c>
      <c r="P12" s="137"/>
      <c r="Q12" s="137">
        <v>0</v>
      </c>
      <c r="R12" s="139">
        <v>0</v>
      </c>
      <c r="S12" s="139"/>
      <c r="T12" s="137"/>
      <c r="U12" s="137"/>
      <c r="V12" s="137"/>
      <c r="W12" s="137"/>
      <c r="X12" s="137"/>
      <c r="Y12" s="137"/>
      <c r="Z12" s="137"/>
      <c r="AA12" s="137"/>
      <c r="AB12" s="137"/>
      <c r="AC12" s="138"/>
      <c r="AD12" s="138"/>
      <c r="AE12" s="137"/>
      <c r="AF12" s="138"/>
      <c r="AG12" s="138"/>
      <c r="AH12" s="137"/>
      <c r="AI12" s="138"/>
      <c r="AJ12" s="137"/>
      <c r="AK12" s="137"/>
      <c r="AL12" s="138"/>
      <c r="AM12" s="138"/>
      <c r="AN12" s="138"/>
      <c r="AO12" s="138">
        <f>AO9</f>
        <v>2390</v>
      </c>
      <c r="AP12" s="137"/>
      <c r="AQ12" s="137"/>
      <c r="AS12" s="136"/>
    </row>
    <row r="13" spans="1:217" s="92" customFormat="1" ht="63">
      <c r="A13" s="239"/>
      <c r="B13" s="239"/>
      <c r="C13" s="239"/>
      <c r="D13" s="68" t="s">
        <v>28</v>
      </c>
      <c r="E13" s="106"/>
      <c r="F13" s="106"/>
      <c r="G13" s="106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214"/>
      <c r="S13" s="214"/>
      <c r="T13" s="71"/>
      <c r="U13" s="71"/>
      <c r="V13" s="71"/>
      <c r="W13" s="71"/>
      <c r="X13" s="71"/>
      <c r="Y13" s="71"/>
      <c r="Z13" s="108"/>
      <c r="AA13" s="10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S13" s="67"/>
    </row>
    <row r="14" spans="1:217" s="92" customFormat="1" ht="40.5" customHeight="1">
      <c r="A14" s="239"/>
      <c r="B14" s="239"/>
      <c r="C14" s="239"/>
      <c r="D14" s="72" t="s">
        <v>35</v>
      </c>
      <c r="E14" s="106"/>
      <c r="F14" s="106"/>
      <c r="G14" s="10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214"/>
      <c r="S14" s="214"/>
      <c r="T14" s="71"/>
      <c r="U14" s="71"/>
      <c r="V14" s="71"/>
      <c r="W14" s="71"/>
      <c r="X14" s="71"/>
      <c r="Y14" s="71"/>
      <c r="Z14" s="108"/>
      <c r="AA14" s="10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S14" s="67"/>
    </row>
    <row r="15" spans="1:217" s="135" customFormat="1" ht="34.5" customHeight="1">
      <c r="A15" s="240" t="s">
        <v>23</v>
      </c>
      <c r="B15" s="241"/>
      <c r="C15" s="242"/>
      <c r="D15" s="125" t="s">
        <v>18</v>
      </c>
      <c r="E15" s="126">
        <f>H15+K15+N15+Q15+T15+W15+Z15+AC15+AF15+AI15+AL15+AO15</f>
        <v>5367.2510000000002</v>
      </c>
      <c r="F15" s="126">
        <f>L15+O15+R15+U15+X15+AA15+AD15+AG15+AJ15+AM15+AP15</f>
        <v>655.25099999999998</v>
      </c>
      <c r="G15" s="127">
        <f>F15*100/E15</f>
        <v>12.208316696945978</v>
      </c>
      <c r="H15" s="126">
        <f t="shared" ref="H15:AL15" si="3">H22</f>
        <v>0</v>
      </c>
      <c r="I15" s="126">
        <f t="shared" si="3"/>
        <v>0</v>
      </c>
      <c r="J15" s="126"/>
      <c r="K15" s="126">
        <v>251.065</v>
      </c>
      <c r="L15" s="126">
        <v>251.065</v>
      </c>
      <c r="M15" s="127">
        <v>100</v>
      </c>
      <c r="N15" s="126">
        <v>12.196999999999999</v>
      </c>
      <c r="O15" s="126">
        <v>12.196999999999999</v>
      </c>
      <c r="P15" s="127">
        <v>100</v>
      </c>
      <c r="Q15" s="126">
        <f t="shared" si="3"/>
        <v>0</v>
      </c>
      <c r="R15" s="126">
        <f>R22</f>
        <v>0</v>
      </c>
      <c r="S15" s="128"/>
      <c r="T15" s="126">
        <f t="shared" si="3"/>
        <v>0</v>
      </c>
      <c r="U15" s="126">
        <f t="shared" si="3"/>
        <v>0</v>
      </c>
      <c r="V15" s="126"/>
      <c r="W15" s="126">
        <f>W22+W102+W90</f>
        <v>391.98899999999998</v>
      </c>
      <c r="X15" s="126">
        <f>X22+X102+X90</f>
        <v>142.38399999999999</v>
      </c>
      <c r="Y15" s="204">
        <f>X15/W15*100</f>
        <v>36.323468260588939</v>
      </c>
      <c r="Z15" s="126">
        <f t="shared" ref="Z15:AA16" si="4">Z22+Z102+Z90</f>
        <v>0</v>
      </c>
      <c r="AA15" s="126">
        <f>AA22+AA102+AA90</f>
        <v>249.60499999999999</v>
      </c>
      <c r="AB15" s="126"/>
      <c r="AC15" s="126">
        <f t="shared" si="3"/>
        <v>0</v>
      </c>
      <c r="AD15" s="126">
        <f t="shared" si="3"/>
        <v>0</v>
      </c>
      <c r="AE15" s="126"/>
      <c r="AF15" s="126">
        <f t="shared" si="3"/>
        <v>10</v>
      </c>
      <c r="AG15" s="126"/>
      <c r="AH15" s="126"/>
      <c r="AI15" s="126">
        <f t="shared" si="3"/>
        <v>10</v>
      </c>
      <c r="AJ15" s="126"/>
      <c r="AK15" s="126"/>
      <c r="AL15" s="126">
        <f t="shared" si="3"/>
        <v>10</v>
      </c>
      <c r="AM15" s="126"/>
      <c r="AN15" s="126"/>
      <c r="AO15" s="126">
        <f>AO75+AO90</f>
        <v>4682</v>
      </c>
      <c r="AP15" s="126"/>
      <c r="AQ15" s="126"/>
      <c r="AS15" s="136"/>
    </row>
    <row r="16" spans="1:217" s="135" customFormat="1">
      <c r="A16" s="243"/>
      <c r="B16" s="244"/>
      <c r="C16" s="245"/>
      <c r="D16" s="125" t="s">
        <v>27</v>
      </c>
      <c r="E16" s="126">
        <f>E25+E28+E31+E34+E75+E90+E102</f>
        <v>5367.2510000000002</v>
      </c>
      <c r="F16" s="126">
        <f>F15</f>
        <v>655.25099999999998</v>
      </c>
      <c r="G16" s="127">
        <f>F16*100/E16</f>
        <v>12.208316696945978</v>
      </c>
      <c r="H16" s="126">
        <f t="shared" ref="H16:I16" si="5">H15</f>
        <v>0</v>
      </c>
      <c r="I16" s="126">
        <f t="shared" si="5"/>
        <v>0</v>
      </c>
      <c r="J16" s="126"/>
      <c r="K16" s="126">
        <f t="shared" ref="K16:L16" si="6">K15</f>
        <v>251.065</v>
      </c>
      <c r="L16" s="126">
        <f t="shared" si="6"/>
        <v>251.065</v>
      </c>
      <c r="M16" s="127">
        <v>100</v>
      </c>
      <c r="N16" s="126">
        <f>N15</f>
        <v>12.196999999999999</v>
      </c>
      <c r="O16" s="126">
        <f>O15</f>
        <v>12.196999999999999</v>
      </c>
      <c r="P16" s="127">
        <v>100</v>
      </c>
      <c r="Q16" s="126">
        <f t="shared" ref="Q16" si="7">Q15</f>
        <v>0</v>
      </c>
      <c r="R16" s="126">
        <f>R23</f>
        <v>0</v>
      </c>
      <c r="S16" s="128"/>
      <c r="T16" s="126">
        <f t="shared" ref="T16:U16" si="8">T15</f>
        <v>0</v>
      </c>
      <c r="U16" s="126">
        <f t="shared" si="8"/>
        <v>0</v>
      </c>
      <c r="V16" s="126"/>
      <c r="W16" s="126">
        <f>W15</f>
        <v>391.98899999999998</v>
      </c>
      <c r="X16" s="126">
        <f t="shared" ref="X16" si="9">X15</f>
        <v>142.38399999999999</v>
      </c>
      <c r="Y16" s="204">
        <f>X16/W16*100</f>
        <v>36.323468260588939</v>
      </c>
      <c r="Z16" s="126">
        <f t="shared" ref="Z16" si="10">Z15</f>
        <v>0</v>
      </c>
      <c r="AA16" s="126">
        <f t="shared" si="4"/>
        <v>249.60499999999999</v>
      </c>
      <c r="AB16" s="126"/>
      <c r="AC16" s="126">
        <f t="shared" ref="AC16:AD16" si="11">AC15</f>
        <v>0</v>
      </c>
      <c r="AD16" s="126">
        <f t="shared" si="11"/>
        <v>0</v>
      </c>
      <c r="AE16" s="126"/>
      <c r="AF16" s="126">
        <f t="shared" ref="AF16" si="12">AF15</f>
        <v>10</v>
      </c>
      <c r="AG16" s="126"/>
      <c r="AH16" s="126"/>
      <c r="AI16" s="126">
        <f t="shared" ref="AI16" si="13">AI15</f>
        <v>10</v>
      </c>
      <c r="AJ16" s="126"/>
      <c r="AK16" s="126"/>
      <c r="AL16" s="126">
        <f t="shared" ref="AL16" si="14">AL15</f>
        <v>10</v>
      </c>
      <c r="AM16" s="126"/>
      <c r="AN16" s="126"/>
      <c r="AO16" s="126">
        <f t="shared" ref="AO16" si="15">AO15</f>
        <v>4682</v>
      </c>
      <c r="AP16" s="126"/>
      <c r="AQ16" s="126"/>
      <c r="AS16" s="136"/>
    </row>
    <row r="17" spans="1:45" s="92" customFormat="1" ht="63">
      <c r="A17" s="243"/>
      <c r="B17" s="244"/>
      <c r="C17" s="245"/>
      <c r="D17" s="68" t="s">
        <v>28</v>
      </c>
      <c r="E17" s="106"/>
      <c r="F17" s="106"/>
      <c r="G17" s="106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212"/>
      <c r="S17" s="212"/>
      <c r="T17" s="65"/>
      <c r="U17" s="65"/>
      <c r="V17" s="65"/>
      <c r="W17" s="65"/>
      <c r="X17" s="65"/>
      <c r="Y17" s="65"/>
      <c r="Z17" s="106"/>
      <c r="AA17" s="106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71"/>
      <c r="AQ17" s="71"/>
      <c r="AS17" s="67"/>
    </row>
    <row r="18" spans="1:45" s="92" customFormat="1" ht="63">
      <c r="A18" s="246"/>
      <c r="B18" s="247"/>
      <c r="C18" s="248"/>
      <c r="D18" s="72" t="s">
        <v>35</v>
      </c>
      <c r="E18" s="106"/>
      <c r="F18" s="106"/>
      <c r="G18" s="106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214"/>
      <c r="S18" s="214"/>
      <c r="T18" s="71"/>
      <c r="U18" s="71"/>
      <c r="V18" s="71"/>
      <c r="W18" s="71"/>
      <c r="X18" s="71"/>
      <c r="Y18" s="71"/>
      <c r="Z18" s="108"/>
      <c r="AA18" s="108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S18" s="67"/>
    </row>
    <row r="19" spans="1:45" s="92" customFormat="1" ht="24.75" customHeight="1">
      <c r="A19" s="266" t="s">
        <v>76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71"/>
      <c r="AQ19" s="71"/>
      <c r="AS19" s="67"/>
    </row>
    <row r="20" spans="1:45" s="92" customFormat="1" ht="24" hidden="1" customHeight="1">
      <c r="A20" s="239" t="s">
        <v>34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89"/>
      <c r="AS20" s="67"/>
    </row>
    <row r="21" spans="1:45" s="92" customFormat="1" ht="53.25" hidden="1" customHeight="1">
      <c r="A21" s="73" t="s">
        <v>47</v>
      </c>
      <c r="B21" s="74"/>
      <c r="C21" s="74"/>
      <c r="D21" s="73"/>
      <c r="E21" s="120"/>
      <c r="F21" s="120"/>
      <c r="G21" s="120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215"/>
      <c r="S21" s="215"/>
      <c r="T21" s="73"/>
      <c r="U21" s="73"/>
      <c r="V21" s="73"/>
      <c r="W21" s="73"/>
      <c r="X21" s="73"/>
      <c r="Y21" s="73"/>
      <c r="Z21" s="109"/>
      <c r="AA21" s="109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67"/>
    </row>
    <row r="22" spans="1:45" s="144" customFormat="1" ht="53.25" customHeight="1">
      <c r="A22" s="250" t="s">
        <v>17</v>
      </c>
      <c r="B22" s="249" t="s">
        <v>77</v>
      </c>
      <c r="C22" s="249" t="s">
        <v>78</v>
      </c>
      <c r="D22" s="147" t="s">
        <v>18</v>
      </c>
      <c r="E22" s="144">
        <f>H22+K22+N22+Q22+T22+W22+Z22+AC22+AF22+AI22+AL22+AO22</f>
        <v>97.65</v>
      </c>
      <c r="F22" s="144">
        <f>F46</f>
        <v>67.650000000000006</v>
      </c>
      <c r="G22" s="144">
        <f>F22/E22*100</f>
        <v>69.278033794162823</v>
      </c>
      <c r="H22" s="144">
        <f t="shared" ref="H22:AO22" si="16">H46</f>
        <v>0</v>
      </c>
      <c r="I22" s="144">
        <f t="shared" si="16"/>
        <v>0</v>
      </c>
      <c r="K22" s="144">
        <f t="shared" si="16"/>
        <v>0</v>
      </c>
      <c r="L22" s="144">
        <f t="shared" si="16"/>
        <v>0</v>
      </c>
      <c r="N22" s="144">
        <f t="shared" si="16"/>
        <v>10</v>
      </c>
      <c r="O22" s="144">
        <f t="shared" si="16"/>
        <v>10</v>
      </c>
      <c r="P22" s="150">
        <v>100</v>
      </c>
      <c r="Q22" s="144">
        <f t="shared" si="16"/>
        <v>0</v>
      </c>
      <c r="R22" s="144">
        <f t="shared" si="16"/>
        <v>0</v>
      </c>
      <c r="S22" s="145"/>
      <c r="T22" s="144">
        <f t="shared" si="16"/>
        <v>0</v>
      </c>
      <c r="U22" s="144">
        <f t="shared" si="16"/>
        <v>0</v>
      </c>
      <c r="W22" s="144">
        <f t="shared" si="16"/>
        <v>57.65</v>
      </c>
      <c r="X22" s="144">
        <f t="shared" si="16"/>
        <v>57.65</v>
      </c>
      <c r="Y22" s="150">
        <f>X22*100/W22</f>
        <v>100</v>
      </c>
      <c r="Z22" s="144">
        <f t="shared" si="16"/>
        <v>0</v>
      </c>
      <c r="AA22" s="144">
        <v>0</v>
      </c>
      <c r="AC22" s="144">
        <f t="shared" si="16"/>
        <v>0</v>
      </c>
      <c r="AD22" s="144">
        <f t="shared" si="16"/>
        <v>0</v>
      </c>
      <c r="AF22" s="144">
        <f>AF46</f>
        <v>10</v>
      </c>
      <c r="AI22" s="144">
        <f>SUM(AI46)</f>
        <v>10</v>
      </c>
      <c r="AL22" s="144">
        <f t="shared" si="16"/>
        <v>10</v>
      </c>
      <c r="AO22" s="144">
        <f t="shared" si="16"/>
        <v>0</v>
      </c>
      <c r="AQ22" s="151"/>
      <c r="AR22" s="151"/>
      <c r="AS22" s="152"/>
    </row>
    <row r="23" spans="1:45" s="135" customFormat="1" ht="53.25" customHeight="1">
      <c r="A23" s="250"/>
      <c r="B23" s="249"/>
      <c r="C23" s="249"/>
      <c r="D23" s="125" t="s">
        <v>27</v>
      </c>
      <c r="E23" s="135">
        <f>E25+E28+E31+E34</f>
        <v>97.65</v>
      </c>
      <c r="F23" s="135">
        <f>SUM(F22)</f>
        <v>67.650000000000006</v>
      </c>
      <c r="G23" s="144">
        <f>F23/E23*100</f>
        <v>69.278033794162823</v>
      </c>
      <c r="H23" s="135">
        <f>SUM(H22)</f>
        <v>0</v>
      </c>
      <c r="I23" s="135">
        <f>SUM(I22)</f>
        <v>0</v>
      </c>
      <c r="K23" s="135">
        <f t="shared" ref="K23:AO23" si="17">SUM(K22)</f>
        <v>0</v>
      </c>
      <c r="L23" s="135">
        <f t="shared" si="17"/>
        <v>0</v>
      </c>
      <c r="N23" s="135">
        <f t="shared" si="17"/>
        <v>10</v>
      </c>
      <c r="O23" s="135">
        <f t="shared" si="17"/>
        <v>10</v>
      </c>
      <c r="P23" s="153">
        <v>100</v>
      </c>
      <c r="Q23" s="135">
        <f t="shared" si="17"/>
        <v>0</v>
      </c>
      <c r="R23" s="135">
        <f t="shared" si="17"/>
        <v>0</v>
      </c>
      <c r="S23" s="146"/>
      <c r="T23" s="135">
        <f t="shared" si="17"/>
        <v>0</v>
      </c>
      <c r="U23" s="135">
        <f t="shared" si="17"/>
        <v>0</v>
      </c>
      <c r="W23" s="135">
        <f t="shared" si="17"/>
        <v>57.65</v>
      </c>
      <c r="X23" s="135">
        <f t="shared" si="17"/>
        <v>57.65</v>
      </c>
      <c r="Y23" s="150">
        <f>X23*100/W23</f>
        <v>100</v>
      </c>
      <c r="Z23" s="135">
        <f t="shared" si="17"/>
        <v>0</v>
      </c>
      <c r="AA23" s="135">
        <v>0</v>
      </c>
      <c r="AC23" s="135">
        <f t="shared" si="17"/>
        <v>0</v>
      </c>
      <c r="AD23" s="135">
        <f t="shared" si="17"/>
        <v>0</v>
      </c>
      <c r="AF23" s="135">
        <f t="shared" si="17"/>
        <v>10</v>
      </c>
      <c r="AI23" s="135">
        <f>SUM(AI22)</f>
        <v>10</v>
      </c>
      <c r="AL23" s="135">
        <f t="shared" si="17"/>
        <v>10</v>
      </c>
      <c r="AO23" s="135">
        <f t="shared" si="17"/>
        <v>0</v>
      </c>
      <c r="AQ23" s="143"/>
      <c r="AR23" s="143"/>
      <c r="AS23" s="136"/>
    </row>
    <row r="24" spans="1:45" s="92" customFormat="1" ht="170.25" customHeight="1">
      <c r="A24" s="250"/>
      <c r="B24" s="249"/>
      <c r="C24" s="249"/>
      <c r="D24" s="68" t="s">
        <v>28</v>
      </c>
      <c r="E24" s="111"/>
      <c r="F24" s="111"/>
      <c r="G24" s="111"/>
      <c r="Q24" s="196"/>
      <c r="R24" s="217"/>
      <c r="S24" s="217"/>
      <c r="Z24" s="111"/>
      <c r="AA24" s="111"/>
      <c r="AQ24" s="73"/>
      <c r="AR24" s="73"/>
      <c r="AS24" s="67"/>
    </row>
    <row r="25" spans="1:45" s="77" customFormat="1" ht="20.25" customHeight="1">
      <c r="A25" s="251" t="s">
        <v>79</v>
      </c>
      <c r="B25" s="239" t="s">
        <v>95</v>
      </c>
      <c r="C25" s="239" t="s">
        <v>52</v>
      </c>
      <c r="D25" s="89" t="s">
        <v>18</v>
      </c>
      <c r="E25" s="110">
        <f>SUM(H25,K25,N25,Q25,T25,W25,Z25,AC25,AF25,AI25,AL25,AO25)</f>
        <v>40</v>
      </c>
      <c r="F25" s="110">
        <f>SUM(I25,L25,O25,R25,U25,X25,AA25,AD25,AG25,AJ25,AM25,AP25)</f>
        <v>20</v>
      </c>
      <c r="G25" s="207">
        <f>F25/E25*100</f>
        <v>50</v>
      </c>
      <c r="H25" s="92">
        <v>0</v>
      </c>
      <c r="I25" s="92">
        <v>0</v>
      </c>
      <c r="J25" s="92"/>
      <c r="K25" s="92">
        <v>0</v>
      </c>
      <c r="L25" s="92">
        <v>0</v>
      </c>
      <c r="M25" s="92"/>
      <c r="N25" s="92">
        <v>10</v>
      </c>
      <c r="O25" s="92">
        <v>10</v>
      </c>
      <c r="P25" s="100">
        <v>100</v>
      </c>
      <c r="Q25" s="75">
        <v>0</v>
      </c>
      <c r="R25" s="216">
        <v>0</v>
      </c>
      <c r="S25" s="216"/>
      <c r="T25" s="75">
        <v>0</v>
      </c>
      <c r="U25" s="75">
        <v>0</v>
      </c>
      <c r="V25" s="75"/>
      <c r="W25" s="75">
        <v>10</v>
      </c>
      <c r="X25" s="75">
        <v>10</v>
      </c>
      <c r="Y25" s="95">
        <v>100</v>
      </c>
      <c r="Z25" s="110">
        <v>0</v>
      </c>
      <c r="AA25" s="110">
        <v>0</v>
      </c>
      <c r="AB25" s="75"/>
      <c r="AC25" s="75">
        <v>0</v>
      </c>
      <c r="AD25" s="75">
        <v>0</v>
      </c>
      <c r="AE25" s="75"/>
      <c r="AF25" s="75">
        <v>10</v>
      </c>
      <c r="AG25" s="75"/>
      <c r="AH25" s="75"/>
      <c r="AI25" s="75">
        <v>0</v>
      </c>
      <c r="AJ25" s="75"/>
      <c r="AK25" s="75"/>
      <c r="AL25" s="75">
        <v>10</v>
      </c>
      <c r="AM25" s="75"/>
      <c r="AN25" s="75"/>
      <c r="AO25" s="75">
        <v>0</v>
      </c>
      <c r="AP25" s="92"/>
      <c r="AQ25" s="92"/>
      <c r="AR25" s="92"/>
      <c r="AS25" s="76"/>
    </row>
    <row r="26" spans="1:45" s="77" customFormat="1" ht="42" customHeight="1">
      <c r="A26" s="251"/>
      <c r="B26" s="239"/>
      <c r="C26" s="239"/>
      <c r="D26" s="89" t="s">
        <v>27</v>
      </c>
      <c r="E26" s="110">
        <f>SUM(H26,K26,N26,Q26,T26,W26,Z26,AC26,AF26,AI26,AL26,AO26)</f>
        <v>40</v>
      </c>
      <c r="F26" s="110">
        <f>SUM(I26,L26,O26,R26,U26,X26,AA26,AD26,AG26,AJ26,AM26,AP26)</f>
        <v>20</v>
      </c>
      <c r="G26" s="207">
        <f>F26/E26*100</f>
        <v>50</v>
      </c>
      <c r="H26" s="92">
        <v>0</v>
      </c>
      <c r="I26" s="92">
        <v>0</v>
      </c>
      <c r="J26" s="92"/>
      <c r="K26" s="92">
        <v>0</v>
      </c>
      <c r="L26" s="92">
        <v>0</v>
      </c>
      <c r="M26" s="92"/>
      <c r="N26" s="92">
        <v>10</v>
      </c>
      <c r="O26" s="92">
        <v>10</v>
      </c>
      <c r="P26" s="100">
        <v>100</v>
      </c>
      <c r="Q26" s="75">
        <v>0</v>
      </c>
      <c r="R26" s="216">
        <v>0</v>
      </c>
      <c r="S26" s="216"/>
      <c r="T26" s="75">
        <v>0</v>
      </c>
      <c r="U26" s="75">
        <v>0</v>
      </c>
      <c r="V26" s="75"/>
      <c r="W26" s="75">
        <v>10</v>
      </c>
      <c r="X26" s="75">
        <v>10</v>
      </c>
      <c r="Y26" s="95">
        <v>100</v>
      </c>
      <c r="Z26" s="110">
        <v>0</v>
      </c>
      <c r="AA26" s="110">
        <v>0</v>
      </c>
      <c r="AB26" s="75"/>
      <c r="AC26" s="75">
        <v>0</v>
      </c>
      <c r="AD26" s="75">
        <v>0</v>
      </c>
      <c r="AE26" s="75"/>
      <c r="AF26" s="75">
        <v>10</v>
      </c>
      <c r="AG26" s="75"/>
      <c r="AH26" s="75"/>
      <c r="AI26" s="75">
        <v>0</v>
      </c>
      <c r="AJ26" s="75"/>
      <c r="AK26" s="75"/>
      <c r="AL26" s="75">
        <v>10</v>
      </c>
      <c r="AM26" s="75"/>
      <c r="AN26" s="75"/>
      <c r="AO26" s="75">
        <v>0</v>
      </c>
      <c r="AP26" s="92"/>
      <c r="AQ26" s="92"/>
      <c r="AR26" s="92"/>
      <c r="AS26" s="76"/>
    </row>
    <row r="27" spans="1:45" s="92" customFormat="1" ht="77.25" customHeight="1">
      <c r="A27" s="251"/>
      <c r="B27" s="239"/>
      <c r="C27" s="239"/>
      <c r="D27" s="68" t="s">
        <v>28</v>
      </c>
      <c r="E27" s="110"/>
      <c r="F27" s="110"/>
      <c r="G27" s="207"/>
      <c r="Q27" s="196"/>
      <c r="R27" s="217"/>
      <c r="S27" s="217"/>
      <c r="Z27" s="111"/>
      <c r="AA27" s="111"/>
      <c r="AS27" s="67"/>
    </row>
    <row r="28" spans="1:45" s="92" customFormat="1" ht="31.5" customHeight="1">
      <c r="A28" s="251" t="s">
        <v>80</v>
      </c>
      <c r="B28" s="239" t="s">
        <v>45</v>
      </c>
      <c r="C28" s="239" t="s">
        <v>52</v>
      </c>
      <c r="D28" s="89" t="s">
        <v>18</v>
      </c>
      <c r="E28" s="110">
        <f>SUM(H28,K28,N28,Q28,T28,W28,Z28,AC28,AF28,AI28,AL28,AO28)</f>
        <v>10</v>
      </c>
      <c r="F28" s="110">
        <v>0</v>
      </c>
      <c r="G28" s="207"/>
      <c r="H28" s="92">
        <v>0</v>
      </c>
      <c r="I28" s="92">
        <v>0</v>
      </c>
      <c r="K28" s="92">
        <v>0</v>
      </c>
      <c r="L28" s="92">
        <v>0</v>
      </c>
      <c r="N28" s="92">
        <v>0</v>
      </c>
      <c r="O28" s="92">
        <v>0</v>
      </c>
      <c r="Q28" s="75">
        <v>0</v>
      </c>
      <c r="R28" s="216">
        <v>0</v>
      </c>
      <c r="S28" s="216"/>
      <c r="T28" s="75">
        <v>0</v>
      </c>
      <c r="U28" s="75">
        <v>0</v>
      </c>
      <c r="V28" s="75"/>
      <c r="W28" s="75">
        <v>0</v>
      </c>
      <c r="X28" s="75">
        <v>0</v>
      </c>
      <c r="Y28" s="75"/>
      <c r="Z28" s="110">
        <v>0</v>
      </c>
      <c r="AA28" s="110">
        <v>0</v>
      </c>
      <c r="AB28" s="75"/>
      <c r="AC28" s="75">
        <v>0</v>
      </c>
      <c r="AD28" s="75">
        <v>0</v>
      </c>
      <c r="AE28" s="75"/>
      <c r="AF28" s="75">
        <v>0</v>
      </c>
      <c r="AG28" s="75"/>
      <c r="AH28" s="75"/>
      <c r="AI28" s="75">
        <v>10</v>
      </c>
      <c r="AJ28" s="75"/>
      <c r="AK28" s="75"/>
      <c r="AL28" s="75">
        <v>0</v>
      </c>
      <c r="AM28" s="75"/>
      <c r="AN28" s="75"/>
      <c r="AO28" s="75">
        <v>0</v>
      </c>
      <c r="AS28" s="67"/>
    </row>
    <row r="29" spans="1:45" s="92" customFormat="1" ht="36.75" customHeight="1">
      <c r="A29" s="251"/>
      <c r="B29" s="239"/>
      <c r="C29" s="239"/>
      <c r="D29" s="89" t="s">
        <v>27</v>
      </c>
      <c r="E29" s="110">
        <f>SUM(H29,K29,N29,Q29,T29,W29,Z29,AC29,AF29,AI29,AL29,AO29)</f>
        <v>10</v>
      </c>
      <c r="F29" s="110">
        <v>0</v>
      </c>
      <c r="G29" s="207"/>
      <c r="H29" s="92">
        <v>0</v>
      </c>
      <c r="I29" s="92">
        <v>0</v>
      </c>
      <c r="K29" s="92">
        <v>0</v>
      </c>
      <c r="L29" s="92">
        <v>0</v>
      </c>
      <c r="N29" s="92">
        <v>0</v>
      </c>
      <c r="O29" s="92">
        <v>0</v>
      </c>
      <c r="Q29" s="75">
        <v>0</v>
      </c>
      <c r="R29" s="216">
        <v>0</v>
      </c>
      <c r="S29" s="216"/>
      <c r="T29" s="75">
        <v>0</v>
      </c>
      <c r="U29" s="75">
        <v>0</v>
      </c>
      <c r="V29" s="75"/>
      <c r="W29" s="75">
        <v>0</v>
      </c>
      <c r="X29" s="75">
        <v>0</v>
      </c>
      <c r="Y29" s="75"/>
      <c r="Z29" s="110">
        <v>0</v>
      </c>
      <c r="AA29" s="110">
        <v>0</v>
      </c>
      <c r="AB29" s="75"/>
      <c r="AC29" s="75">
        <v>0</v>
      </c>
      <c r="AD29" s="75">
        <v>0</v>
      </c>
      <c r="AE29" s="75"/>
      <c r="AF29" s="75">
        <v>0</v>
      </c>
      <c r="AG29" s="75"/>
      <c r="AH29" s="75"/>
      <c r="AI29" s="75">
        <v>10</v>
      </c>
      <c r="AJ29" s="75"/>
      <c r="AK29" s="75"/>
      <c r="AL29" s="75">
        <v>0</v>
      </c>
      <c r="AM29" s="75"/>
      <c r="AN29" s="75"/>
      <c r="AO29" s="75">
        <v>0</v>
      </c>
      <c r="AS29" s="67"/>
    </row>
    <row r="30" spans="1:45" s="92" customFormat="1" ht="93.75" customHeight="1">
      <c r="A30" s="251"/>
      <c r="B30" s="239"/>
      <c r="C30" s="239"/>
      <c r="D30" s="68" t="s">
        <v>28</v>
      </c>
      <c r="E30" s="110"/>
      <c r="F30" s="110"/>
      <c r="G30" s="207"/>
      <c r="Q30" s="196"/>
      <c r="R30" s="217"/>
      <c r="S30" s="217"/>
      <c r="Z30" s="111"/>
      <c r="AA30" s="111"/>
      <c r="AS30" s="67"/>
    </row>
    <row r="31" spans="1:45" ht="20.25" customHeight="1">
      <c r="A31" s="239" t="s">
        <v>81</v>
      </c>
      <c r="B31" s="239" t="s">
        <v>83</v>
      </c>
      <c r="C31" s="239" t="s">
        <v>52</v>
      </c>
      <c r="D31" s="89" t="s">
        <v>18</v>
      </c>
      <c r="E31" s="110">
        <v>25</v>
      </c>
      <c r="F31" s="110">
        <f>X31</f>
        <v>25</v>
      </c>
      <c r="G31" s="207">
        <f t="shared" ref="G31:G38" si="18">F31/E31*100</f>
        <v>100</v>
      </c>
      <c r="H31" s="75">
        <v>0</v>
      </c>
      <c r="I31" s="75">
        <v>0</v>
      </c>
      <c r="J31" s="75"/>
      <c r="K31" s="75">
        <v>0</v>
      </c>
      <c r="L31" s="75">
        <v>0</v>
      </c>
      <c r="M31" s="75"/>
      <c r="N31" s="75">
        <v>0</v>
      </c>
      <c r="O31" s="75">
        <v>0</v>
      </c>
      <c r="P31" s="75"/>
      <c r="Q31" s="75">
        <v>0</v>
      </c>
      <c r="R31" s="216">
        <v>0</v>
      </c>
      <c r="S31" s="216"/>
      <c r="T31" s="75">
        <v>0</v>
      </c>
      <c r="U31" s="75">
        <v>0</v>
      </c>
      <c r="V31" s="75"/>
      <c r="W31" s="75">
        <v>25</v>
      </c>
      <c r="X31" s="75">
        <v>25</v>
      </c>
      <c r="Y31" s="95">
        <v>100</v>
      </c>
      <c r="Z31" s="110">
        <v>0</v>
      </c>
      <c r="AA31" s="110">
        <v>0</v>
      </c>
      <c r="AB31" s="75"/>
      <c r="AC31" s="75">
        <v>0</v>
      </c>
      <c r="AD31" s="75">
        <v>0</v>
      </c>
      <c r="AE31" s="75"/>
      <c r="AF31" s="75">
        <v>0</v>
      </c>
      <c r="AG31" s="75">
        <v>0</v>
      </c>
      <c r="AH31" s="75"/>
      <c r="AI31" s="75">
        <v>0</v>
      </c>
      <c r="AJ31" s="75">
        <v>0</v>
      </c>
      <c r="AK31" s="75"/>
      <c r="AL31" s="75">
        <v>0</v>
      </c>
      <c r="AM31" s="75"/>
      <c r="AN31" s="75"/>
      <c r="AO31" s="75">
        <v>0</v>
      </c>
      <c r="AP31" s="92"/>
      <c r="AQ31" s="92"/>
      <c r="AR31" s="92"/>
      <c r="AS31" s="67"/>
    </row>
    <row r="32" spans="1:45">
      <c r="A32" s="239"/>
      <c r="B32" s="239"/>
      <c r="C32" s="239"/>
      <c r="D32" s="89" t="s">
        <v>27</v>
      </c>
      <c r="E32" s="110">
        <v>25</v>
      </c>
      <c r="F32" s="110">
        <f>X32</f>
        <v>25</v>
      </c>
      <c r="G32" s="207">
        <f t="shared" si="18"/>
        <v>100</v>
      </c>
      <c r="H32" s="69">
        <v>0</v>
      </c>
      <c r="I32" s="69">
        <v>0</v>
      </c>
      <c r="J32" s="69"/>
      <c r="K32" s="69">
        <v>0</v>
      </c>
      <c r="L32" s="69">
        <v>0</v>
      </c>
      <c r="M32" s="69"/>
      <c r="N32" s="69">
        <v>0</v>
      </c>
      <c r="O32" s="69">
        <v>0</v>
      </c>
      <c r="P32" s="69"/>
      <c r="Q32" s="69">
        <v>0</v>
      </c>
      <c r="R32" s="213">
        <v>0</v>
      </c>
      <c r="S32" s="213"/>
      <c r="T32" s="69">
        <v>0</v>
      </c>
      <c r="U32" s="69">
        <v>0</v>
      </c>
      <c r="V32" s="69"/>
      <c r="W32" s="69">
        <v>25</v>
      </c>
      <c r="X32" s="69">
        <v>25</v>
      </c>
      <c r="Y32" s="101">
        <v>100</v>
      </c>
      <c r="Z32" s="107">
        <v>0</v>
      </c>
      <c r="AA32" s="107">
        <v>0</v>
      </c>
      <c r="AB32" s="69"/>
      <c r="AC32" s="69">
        <v>0</v>
      </c>
      <c r="AD32" s="69">
        <v>0</v>
      </c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92"/>
      <c r="AS32" s="67"/>
    </row>
    <row r="33" spans="1:108" ht="63">
      <c r="A33" s="239"/>
      <c r="B33" s="239"/>
      <c r="C33" s="239"/>
      <c r="D33" s="68" t="s">
        <v>28</v>
      </c>
      <c r="E33" s="110"/>
      <c r="F33" s="110"/>
      <c r="G33" s="207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213"/>
      <c r="S33" s="213"/>
      <c r="T33" s="69"/>
      <c r="U33" s="69"/>
      <c r="V33" s="69"/>
      <c r="W33" s="69"/>
      <c r="X33" s="69"/>
      <c r="Y33" s="101"/>
      <c r="Z33" s="107"/>
      <c r="AA33" s="107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92"/>
      <c r="AS33" s="78"/>
    </row>
    <row r="34" spans="1:108" s="81" customFormat="1" ht="20.25" customHeight="1">
      <c r="A34" s="239"/>
      <c r="B34" s="239"/>
      <c r="C34" s="235" t="s">
        <v>82</v>
      </c>
      <c r="D34" s="89" t="s">
        <v>18</v>
      </c>
      <c r="E34" s="110">
        <f>E38+E39</f>
        <v>22.65</v>
      </c>
      <c r="F34" s="110">
        <f>X34</f>
        <v>22.65</v>
      </c>
      <c r="G34" s="207">
        <f t="shared" si="18"/>
        <v>100</v>
      </c>
      <c r="H34" s="75">
        <v>0</v>
      </c>
      <c r="I34" s="75">
        <v>0</v>
      </c>
      <c r="J34" s="75"/>
      <c r="K34" s="75">
        <v>0</v>
      </c>
      <c r="L34" s="75">
        <v>0</v>
      </c>
      <c r="M34" s="75"/>
      <c r="N34" s="75">
        <v>0</v>
      </c>
      <c r="O34" s="75">
        <v>0</v>
      </c>
      <c r="P34" s="75"/>
      <c r="Q34" s="75">
        <v>0</v>
      </c>
      <c r="R34" s="75">
        <v>0</v>
      </c>
      <c r="S34" s="216"/>
      <c r="T34" s="75">
        <v>0</v>
      </c>
      <c r="U34" s="75">
        <v>0</v>
      </c>
      <c r="V34" s="75"/>
      <c r="W34" s="75">
        <v>22.65</v>
      </c>
      <c r="X34" s="75">
        <v>22.65</v>
      </c>
      <c r="Y34" s="95">
        <v>100</v>
      </c>
      <c r="Z34" s="110">
        <v>0</v>
      </c>
      <c r="AA34" s="110">
        <v>0</v>
      </c>
      <c r="AB34" s="75"/>
      <c r="AC34" s="75">
        <v>0</v>
      </c>
      <c r="AD34" s="75">
        <v>0</v>
      </c>
      <c r="AE34" s="75"/>
      <c r="AF34" s="75">
        <v>0</v>
      </c>
      <c r="AG34" s="75"/>
      <c r="AH34" s="75"/>
      <c r="AI34" s="75">
        <v>0</v>
      </c>
      <c r="AJ34" s="75"/>
      <c r="AK34" s="75"/>
      <c r="AL34" s="75">
        <v>0</v>
      </c>
      <c r="AM34" s="75"/>
      <c r="AN34" s="75"/>
      <c r="AO34" s="75">
        <v>0</v>
      </c>
      <c r="AP34" s="92"/>
      <c r="AQ34" s="92"/>
      <c r="AR34" s="92"/>
      <c r="AS34" s="79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</row>
    <row r="35" spans="1:108" s="81" customFormat="1" ht="40.5" hidden="1" customHeight="1">
      <c r="A35" s="239"/>
      <c r="B35" s="239"/>
      <c r="C35" s="236"/>
      <c r="D35" s="89" t="s">
        <v>27</v>
      </c>
      <c r="E35" s="110"/>
      <c r="F35" s="110">
        <f t="shared" ref="F35:F38" si="19">X35</f>
        <v>0</v>
      </c>
      <c r="G35" s="207" t="e">
        <f t="shared" si="18"/>
        <v>#DIV/0!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213"/>
      <c r="T35" s="69"/>
      <c r="U35" s="69"/>
      <c r="V35" s="69"/>
      <c r="W35" s="69"/>
      <c r="X35" s="69"/>
      <c r="Y35" s="101"/>
      <c r="Z35" s="107"/>
      <c r="AA35" s="107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92"/>
      <c r="AS35" s="82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</row>
    <row r="36" spans="1:108" ht="60.75" hidden="1" customHeight="1">
      <c r="A36" s="239"/>
      <c r="B36" s="239"/>
      <c r="C36" s="236"/>
      <c r="D36" s="68" t="s">
        <v>28</v>
      </c>
      <c r="E36" s="110"/>
      <c r="F36" s="110">
        <f t="shared" si="19"/>
        <v>0</v>
      </c>
      <c r="G36" s="207" t="e">
        <f t="shared" si="18"/>
        <v>#DIV/0!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213"/>
      <c r="T36" s="69"/>
      <c r="U36" s="69"/>
      <c r="V36" s="69"/>
      <c r="W36" s="69"/>
      <c r="X36" s="69"/>
      <c r="Y36" s="101"/>
      <c r="Z36" s="107"/>
      <c r="AA36" s="107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92"/>
      <c r="AS36" s="67"/>
    </row>
    <row r="37" spans="1:108" ht="81" hidden="1" customHeight="1">
      <c r="A37" s="239"/>
      <c r="B37" s="239"/>
      <c r="C37" s="236"/>
      <c r="D37" s="72" t="s">
        <v>35</v>
      </c>
      <c r="E37" s="110"/>
      <c r="F37" s="110">
        <f t="shared" si="19"/>
        <v>0</v>
      </c>
      <c r="G37" s="207" t="e">
        <f t="shared" si="18"/>
        <v>#DIV/0!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213"/>
      <c r="T37" s="69"/>
      <c r="U37" s="69"/>
      <c r="V37" s="69"/>
      <c r="W37" s="69"/>
      <c r="X37" s="69"/>
      <c r="Y37" s="101"/>
      <c r="Z37" s="107"/>
      <c r="AA37" s="107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92"/>
      <c r="AS37" s="67"/>
    </row>
    <row r="38" spans="1:108" ht="39" customHeight="1">
      <c r="A38" s="239"/>
      <c r="B38" s="239"/>
      <c r="C38" s="236"/>
      <c r="D38" s="89" t="s">
        <v>27</v>
      </c>
      <c r="E38" s="110">
        <f>SUM(Q38,T38,W38,Z38,AC38,AF38,AI38,AL38,AO38,)</f>
        <v>22.65</v>
      </c>
      <c r="F38" s="110">
        <f t="shared" si="19"/>
        <v>22.65</v>
      </c>
      <c r="G38" s="207">
        <f t="shared" si="18"/>
        <v>100</v>
      </c>
      <c r="H38" s="69">
        <v>0</v>
      </c>
      <c r="I38" s="69">
        <v>0</v>
      </c>
      <c r="J38" s="69"/>
      <c r="K38" s="69">
        <v>0</v>
      </c>
      <c r="L38" s="69">
        <v>0</v>
      </c>
      <c r="M38" s="69"/>
      <c r="N38" s="69">
        <v>0</v>
      </c>
      <c r="O38" s="69">
        <v>0</v>
      </c>
      <c r="P38" s="69"/>
      <c r="Q38" s="69">
        <v>0</v>
      </c>
      <c r="R38" s="69">
        <v>0</v>
      </c>
      <c r="S38" s="213"/>
      <c r="T38" s="69">
        <v>0</v>
      </c>
      <c r="U38" s="69">
        <v>0</v>
      </c>
      <c r="V38" s="69"/>
      <c r="W38" s="69">
        <v>22.65</v>
      </c>
      <c r="X38" s="69">
        <v>22.65</v>
      </c>
      <c r="Y38" s="101">
        <v>100</v>
      </c>
      <c r="Z38" s="107">
        <v>0</v>
      </c>
      <c r="AA38" s="107">
        <v>0</v>
      </c>
      <c r="AB38" s="69"/>
      <c r="AC38" s="69">
        <v>0</v>
      </c>
      <c r="AD38" s="69">
        <v>0</v>
      </c>
      <c r="AE38" s="69"/>
      <c r="AF38" s="69">
        <v>0</v>
      </c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92"/>
      <c r="AS38" s="67"/>
    </row>
    <row r="39" spans="1:108" ht="52.5" customHeight="1">
      <c r="A39" s="239"/>
      <c r="B39" s="239"/>
      <c r="C39" s="237"/>
      <c r="D39" s="68" t="s">
        <v>28</v>
      </c>
      <c r="E39" s="110"/>
      <c r="F39" s="110"/>
      <c r="G39" s="110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213"/>
      <c r="S39" s="213"/>
      <c r="T39" s="69"/>
      <c r="U39" s="69"/>
      <c r="V39" s="69"/>
      <c r="W39" s="69"/>
      <c r="X39" s="69"/>
      <c r="Y39" s="69"/>
      <c r="Z39" s="107"/>
      <c r="AA39" s="107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92"/>
      <c r="AS39" s="67"/>
    </row>
    <row r="40" spans="1:108" ht="2.25" customHeight="1">
      <c r="A40" s="89" t="s">
        <v>72</v>
      </c>
      <c r="B40" s="99"/>
      <c r="C40" s="239"/>
      <c r="D40" s="89"/>
      <c r="E40" s="110"/>
      <c r="F40" s="110"/>
      <c r="G40" s="110"/>
      <c r="H40" s="75"/>
      <c r="I40" s="75"/>
      <c r="J40" s="75"/>
      <c r="K40" s="75"/>
      <c r="L40" s="75"/>
      <c r="M40" s="75"/>
      <c r="N40" s="75"/>
      <c r="O40" s="75"/>
      <c r="P40" s="95"/>
      <c r="Q40" s="75"/>
      <c r="R40" s="216"/>
      <c r="S40" s="216"/>
      <c r="T40" s="75"/>
      <c r="U40" s="75"/>
      <c r="V40" s="75"/>
      <c r="W40" s="75"/>
      <c r="X40" s="75"/>
      <c r="Y40" s="75"/>
      <c r="Z40" s="110"/>
      <c r="AA40" s="110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92"/>
      <c r="AQ40" s="92"/>
      <c r="AR40" s="92"/>
      <c r="AS40" s="67"/>
    </row>
    <row r="41" spans="1:108" ht="74.25" hidden="1" customHeight="1">
      <c r="A41" s="89"/>
      <c r="B41" s="99"/>
      <c r="C41" s="239"/>
      <c r="D41" s="89"/>
      <c r="E41" s="110"/>
      <c r="F41" s="110"/>
      <c r="G41" s="110"/>
      <c r="H41" s="69"/>
      <c r="I41" s="69"/>
      <c r="J41" s="69"/>
      <c r="K41" s="69"/>
      <c r="L41" s="69"/>
      <c r="M41" s="69"/>
      <c r="N41" s="69"/>
      <c r="O41" s="69"/>
      <c r="P41" s="101"/>
      <c r="Q41" s="69"/>
      <c r="R41" s="213"/>
      <c r="S41" s="213"/>
      <c r="T41" s="69"/>
      <c r="U41" s="69"/>
      <c r="V41" s="69"/>
      <c r="W41" s="69"/>
      <c r="X41" s="69"/>
      <c r="Y41" s="69"/>
      <c r="Z41" s="107"/>
      <c r="AA41" s="107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92"/>
      <c r="AS41" s="67"/>
    </row>
    <row r="42" spans="1:108" ht="58.5" hidden="1" customHeight="1">
      <c r="A42" s="89"/>
      <c r="B42" s="99"/>
      <c r="C42" s="239"/>
      <c r="D42" s="89"/>
      <c r="E42" s="110"/>
      <c r="F42" s="110"/>
      <c r="G42" s="110"/>
      <c r="H42" s="69"/>
      <c r="I42" s="69"/>
      <c r="J42" s="69"/>
      <c r="K42" s="69"/>
      <c r="L42" s="69"/>
      <c r="M42" s="69"/>
      <c r="N42" s="69"/>
      <c r="O42" s="69"/>
      <c r="P42" s="101"/>
      <c r="Q42" s="69"/>
      <c r="R42" s="213"/>
      <c r="S42" s="213"/>
      <c r="T42" s="69"/>
      <c r="U42" s="69"/>
      <c r="V42" s="69"/>
      <c r="W42" s="69"/>
      <c r="X42" s="69"/>
      <c r="Y42" s="69"/>
      <c r="Z42" s="107"/>
      <c r="AA42" s="107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92"/>
      <c r="AS42" s="67"/>
    </row>
    <row r="43" spans="1:108" ht="20.25" hidden="1" customHeight="1">
      <c r="A43" s="89"/>
      <c r="B43" s="99"/>
      <c r="C43" s="239"/>
      <c r="D43" s="89"/>
      <c r="E43" s="110"/>
      <c r="F43" s="110"/>
      <c r="G43" s="110"/>
      <c r="H43" s="69"/>
      <c r="I43" s="69"/>
      <c r="J43" s="69"/>
      <c r="K43" s="69"/>
      <c r="L43" s="69"/>
      <c r="M43" s="69"/>
      <c r="N43" s="69"/>
      <c r="O43" s="69"/>
      <c r="P43" s="101"/>
      <c r="Q43" s="69"/>
      <c r="R43" s="213"/>
      <c r="S43" s="213"/>
      <c r="T43" s="69"/>
      <c r="U43" s="69"/>
      <c r="V43" s="69"/>
      <c r="W43" s="69"/>
      <c r="X43" s="69"/>
      <c r="Y43" s="69"/>
      <c r="Z43" s="107"/>
      <c r="AA43" s="107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92"/>
      <c r="AS43" s="90"/>
    </row>
    <row r="44" spans="1:108" s="92" customFormat="1" ht="20.25" hidden="1" customHeight="1">
      <c r="A44" s="89"/>
      <c r="B44" s="99"/>
      <c r="C44" s="239"/>
      <c r="D44" s="68"/>
      <c r="E44" s="110"/>
      <c r="F44" s="110"/>
      <c r="G44" s="110"/>
      <c r="H44" s="69"/>
      <c r="I44" s="69"/>
      <c r="J44" s="69"/>
      <c r="K44" s="69"/>
      <c r="L44" s="69"/>
      <c r="M44" s="69"/>
      <c r="N44" s="69"/>
      <c r="O44" s="69"/>
      <c r="P44" s="101"/>
      <c r="Q44" s="69"/>
      <c r="R44" s="213"/>
      <c r="S44" s="213"/>
      <c r="T44" s="69"/>
      <c r="U44" s="69"/>
      <c r="V44" s="69"/>
      <c r="W44" s="69"/>
      <c r="X44" s="69"/>
      <c r="Y44" s="69"/>
      <c r="Z44" s="107"/>
      <c r="AA44" s="107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S44" s="83"/>
    </row>
    <row r="45" spans="1:108" s="92" customFormat="1" ht="20.25" hidden="1" customHeight="1">
      <c r="A45" s="89"/>
      <c r="B45" s="99"/>
      <c r="C45" s="239"/>
      <c r="D45" s="72"/>
      <c r="E45" s="110"/>
      <c r="F45" s="110"/>
      <c r="G45" s="110"/>
      <c r="H45" s="69"/>
      <c r="I45" s="69"/>
      <c r="J45" s="69"/>
      <c r="K45" s="69"/>
      <c r="L45" s="69"/>
      <c r="M45" s="69"/>
      <c r="N45" s="69"/>
      <c r="O45" s="69"/>
      <c r="P45" s="101"/>
      <c r="Q45" s="69"/>
      <c r="R45" s="213"/>
      <c r="S45" s="213"/>
      <c r="T45" s="69"/>
      <c r="U45" s="69"/>
      <c r="V45" s="69"/>
      <c r="W45" s="69"/>
      <c r="X45" s="69"/>
      <c r="Y45" s="69"/>
      <c r="Z45" s="107"/>
      <c r="AA45" s="107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S45" s="83"/>
    </row>
    <row r="46" spans="1:108" s="135" customFormat="1">
      <c r="A46" s="255" t="s">
        <v>84</v>
      </c>
      <c r="B46" s="255"/>
      <c r="C46" s="255"/>
      <c r="D46" s="154" t="s">
        <v>71</v>
      </c>
      <c r="E46" s="144">
        <f>SUM(H46,K46,N46,Q46,T46,W46,Z46,AC46,AF46,AI46,AL46,AO46)</f>
        <v>97.65</v>
      </c>
      <c r="F46" s="144">
        <f>SUM(I46,L46,O46,R46,U46,X46,AA46,AD46,AG46,AJ46,AM46,AP46)</f>
        <v>67.650000000000006</v>
      </c>
      <c r="G46" s="150">
        <f>F46/E46*100</f>
        <v>69.278033794162823</v>
      </c>
      <c r="H46" s="144">
        <f>SUM(H25,H28,H31,H34,)</f>
        <v>0</v>
      </c>
      <c r="I46" s="144">
        <f>SUM(I25,I28,I31,I34,)</f>
        <v>0</v>
      </c>
      <c r="J46" s="144"/>
      <c r="K46" s="144">
        <f>SUM(K25,K28,K31,K34,)</f>
        <v>0</v>
      </c>
      <c r="L46" s="144">
        <f>SUM(L25,L28,L31,L34,)</f>
        <v>0</v>
      </c>
      <c r="M46" s="144"/>
      <c r="N46" s="144">
        <f>SUM(N25,N28,N31,N34,)</f>
        <v>10</v>
      </c>
      <c r="O46" s="144">
        <v>10</v>
      </c>
      <c r="P46" s="150">
        <v>100</v>
      </c>
      <c r="Q46" s="144">
        <f>SUM(Q25,Q28,Q31,Q34,)</f>
        <v>0</v>
      </c>
      <c r="R46" s="144">
        <v>0</v>
      </c>
      <c r="S46" s="145"/>
      <c r="T46" s="144">
        <f>SUM(T25,T28,T31,T34,)</f>
        <v>0</v>
      </c>
      <c r="U46" s="144">
        <f>SUM(U25,U28,U31,U34,)</f>
        <v>0</v>
      </c>
      <c r="V46" s="144"/>
      <c r="W46" s="144">
        <f>SUM(W25,W28,W31,W34,)</f>
        <v>57.65</v>
      </c>
      <c r="X46" s="144">
        <f>SUM(X25,X28,X31,X34,)</f>
        <v>57.65</v>
      </c>
      <c r="Y46" s="150">
        <v>100</v>
      </c>
      <c r="Z46" s="144">
        <f>SUM(Z25,Z28,Z31,Z34,)</f>
        <v>0</v>
      </c>
      <c r="AA46" s="144">
        <v>0</v>
      </c>
      <c r="AB46" s="144"/>
      <c r="AC46" s="144">
        <f>SUM(AC25,AC28,AC31,AC34,)</f>
        <v>0</v>
      </c>
      <c r="AD46" s="144">
        <f>SUM(AD25,AD28,AD31,AD34,)</f>
        <v>0</v>
      </c>
      <c r="AE46" s="144"/>
      <c r="AF46" s="144">
        <f>SUM(AF25,AF28,AF31,AF34,)</f>
        <v>10</v>
      </c>
      <c r="AG46" s="144"/>
      <c r="AH46" s="144"/>
      <c r="AI46" s="144">
        <f>SUM(AI25,AI28,AI31,AI34,)</f>
        <v>10</v>
      </c>
      <c r="AJ46" s="144"/>
      <c r="AK46" s="144"/>
      <c r="AL46" s="144">
        <f>SUM(AL25,AL28,AL31,AL34,)</f>
        <v>10</v>
      </c>
      <c r="AM46" s="144"/>
      <c r="AN46" s="144"/>
      <c r="AO46" s="144">
        <f>SUM(AO25,AO28,AO31,AO34,)</f>
        <v>0</v>
      </c>
      <c r="AP46" s="144"/>
      <c r="AQ46" s="144"/>
      <c r="AR46" s="144"/>
      <c r="AS46" s="155"/>
    </row>
    <row r="47" spans="1:108" s="135" customFormat="1">
      <c r="A47" s="255"/>
      <c r="B47" s="255"/>
      <c r="C47" s="255"/>
      <c r="D47" s="125" t="s">
        <v>27</v>
      </c>
      <c r="E47" s="144">
        <f>E46</f>
        <v>97.65</v>
      </c>
      <c r="F47" s="144">
        <f>F46</f>
        <v>67.650000000000006</v>
      </c>
      <c r="G47" s="150">
        <f>G46</f>
        <v>69.278033794162823</v>
      </c>
      <c r="H47" s="144">
        <f t="shared" ref="H47:AO47" si="20">H46</f>
        <v>0</v>
      </c>
      <c r="I47" s="144">
        <f t="shared" si="20"/>
        <v>0</v>
      </c>
      <c r="J47" s="144"/>
      <c r="K47" s="144">
        <f t="shared" si="20"/>
        <v>0</v>
      </c>
      <c r="L47" s="144">
        <f t="shared" si="20"/>
        <v>0</v>
      </c>
      <c r="M47" s="144"/>
      <c r="N47" s="144">
        <f t="shared" si="20"/>
        <v>10</v>
      </c>
      <c r="O47" s="144">
        <v>10</v>
      </c>
      <c r="P47" s="150">
        <v>100</v>
      </c>
      <c r="Q47" s="144">
        <f>Q46</f>
        <v>0</v>
      </c>
      <c r="R47" s="144">
        <v>0</v>
      </c>
      <c r="S47" s="145"/>
      <c r="T47" s="144">
        <f t="shared" si="20"/>
        <v>0</v>
      </c>
      <c r="U47" s="144">
        <f t="shared" si="20"/>
        <v>0</v>
      </c>
      <c r="V47" s="144"/>
      <c r="W47" s="144">
        <f t="shared" si="20"/>
        <v>57.65</v>
      </c>
      <c r="X47" s="144">
        <f t="shared" si="20"/>
        <v>57.65</v>
      </c>
      <c r="Y47" s="150">
        <v>100</v>
      </c>
      <c r="Z47" s="144">
        <f t="shared" si="20"/>
        <v>0</v>
      </c>
      <c r="AA47" s="144">
        <v>0</v>
      </c>
      <c r="AB47" s="144"/>
      <c r="AC47" s="144">
        <f t="shared" si="20"/>
        <v>0</v>
      </c>
      <c r="AD47" s="144">
        <f t="shared" si="20"/>
        <v>0</v>
      </c>
      <c r="AE47" s="144"/>
      <c r="AF47" s="144">
        <f t="shared" si="20"/>
        <v>10</v>
      </c>
      <c r="AG47" s="144"/>
      <c r="AH47" s="144"/>
      <c r="AI47" s="144">
        <f t="shared" si="20"/>
        <v>10</v>
      </c>
      <c r="AJ47" s="144"/>
      <c r="AK47" s="144"/>
      <c r="AL47" s="144">
        <f t="shared" si="20"/>
        <v>10</v>
      </c>
      <c r="AM47" s="144"/>
      <c r="AN47" s="144"/>
      <c r="AO47" s="144">
        <f t="shared" si="20"/>
        <v>0</v>
      </c>
      <c r="AP47" s="144"/>
      <c r="AQ47" s="144"/>
      <c r="AS47" s="155"/>
    </row>
    <row r="48" spans="1:108" s="134" customFormat="1" ht="63" customHeight="1">
      <c r="A48" s="255"/>
      <c r="B48" s="255"/>
      <c r="C48" s="255"/>
      <c r="D48" s="156" t="s">
        <v>28</v>
      </c>
      <c r="E48" s="144"/>
      <c r="F48" s="144"/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5"/>
      <c r="S48" s="145"/>
      <c r="T48" s="144"/>
      <c r="U48" s="144"/>
      <c r="V48" s="144"/>
      <c r="W48" s="144"/>
      <c r="X48" s="144"/>
      <c r="Y48" s="144"/>
      <c r="Z48" s="144"/>
      <c r="AA48" s="144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35"/>
      <c r="AS48" s="157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</row>
    <row r="49" spans="1:108" ht="60.75" hidden="1" customHeight="1">
      <c r="A49" s="92" t="s">
        <v>48</v>
      </c>
      <c r="B49" s="89"/>
      <c r="C49" s="89"/>
      <c r="D49" s="92"/>
      <c r="E49" s="106"/>
      <c r="F49" s="106"/>
      <c r="G49" s="106"/>
      <c r="H49" s="92"/>
      <c r="I49" s="92"/>
      <c r="J49" s="92"/>
      <c r="K49" s="92"/>
      <c r="L49" s="71"/>
      <c r="M49" s="71"/>
      <c r="N49" s="71"/>
      <c r="O49" s="71"/>
      <c r="P49" s="71"/>
      <c r="Q49" s="137"/>
      <c r="R49" s="139"/>
      <c r="S49" s="139"/>
      <c r="T49" s="71"/>
      <c r="U49" s="71"/>
      <c r="V49" s="71"/>
      <c r="W49" s="71"/>
      <c r="X49" s="71"/>
      <c r="Y49" s="71"/>
      <c r="Z49" s="137"/>
      <c r="AA49" s="137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92"/>
      <c r="AS49" s="83"/>
    </row>
    <row r="50" spans="1:108" ht="40.5" hidden="1" customHeight="1">
      <c r="A50" s="249" t="s">
        <v>21</v>
      </c>
      <c r="B50" s="84" t="s">
        <v>49</v>
      </c>
      <c r="C50" s="249" t="s">
        <v>42</v>
      </c>
      <c r="D50" s="93" t="s">
        <v>18</v>
      </c>
      <c r="E50" s="106"/>
      <c r="F50" s="106"/>
      <c r="G50" s="106"/>
      <c r="H50" s="65"/>
      <c r="I50" s="65"/>
      <c r="J50" s="65"/>
      <c r="K50" s="65"/>
      <c r="L50" s="65"/>
      <c r="M50" s="65"/>
      <c r="N50" s="65"/>
      <c r="O50" s="65"/>
      <c r="P50" s="65"/>
      <c r="Q50" s="126"/>
      <c r="R50" s="128"/>
      <c r="S50" s="128"/>
      <c r="T50" s="65"/>
      <c r="U50" s="65"/>
      <c r="V50" s="65"/>
      <c r="W50" s="65"/>
      <c r="X50" s="65"/>
      <c r="Y50" s="65"/>
      <c r="Z50" s="126"/>
      <c r="AA50" s="126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75"/>
      <c r="AQ50" s="75"/>
      <c r="AR50" s="75"/>
      <c r="AS50" s="83"/>
    </row>
    <row r="51" spans="1:108" ht="60.75" hidden="1" customHeight="1">
      <c r="A51" s="249"/>
      <c r="B51" s="84"/>
      <c r="C51" s="249"/>
      <c r="D51" s="89" t="s">
        <v>19</v>
      </c>
      <c r="E51" s="106"/>
      <c r="F51" s="106"/>
      <c r="G51" s="106"/>
      <c r="H51" s="69"/>
      <c r="I51" s="69"/>
      <c r="J51" s="69"/>
      <c r="K51" s="69"/>
      <c r="L51" s="69"/>
      <c r="M51" s="69"/>
      <c r="N51" s="69"/>
      <c r="O51" s="69"/>
      <c r="P51" s="69"/>
      <c r="Q51" s="141"/>
      <c r="R51" s="142"/>
      <c r="S51" s="142"/>
      <c r="T51" s="69"/>
      <c r="U51" s="69"/>
      <c r="V51" s="69"/>
      <c r="W51" s="69"/>
      <c r="X51" s="69"/>
      <c r="Y51" s="69"/>
      <c r="Z51" s="141"/>
      <c r="AA51" s="141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92"/>
      <c r="AS51" s="83"/>
    </row>
    <row r="52" spans="1:108" ht="64.5" hidden="1" customHeight="1">
      <c r="A52" s="249"/>
      <c r="B52" s="84"/>
      <c r="C52" s="249"/>
      <c r="D52" s="89" t="s">
        <v>20</v>
      </c>
      <c r="E52" s="106"/>
      <c r="F52" s="106"/>
      <c r="G52" s="106"/>
      <c r="H52" s="69"/>
      <c r="I52" s="69"/>
      <c r="J52" s="69"/>
      <c r="K52" s="69"/>
      <c r="L52" s="69"/>
      <c r="M52" s="69"/>
      <c r="N52" s="69"/>
      <c r="O52" s="69"/>
      <c r="P52" s="69"/>
      <c r="Q52" s="141"/>
      <c r="R52" s="142"/>
      <c r="S52" s="142"/>
      <c r="T52" s="69"/>
      <c r="U52" s="69"/>
      <c r="V52" s="69"/>
      <c r="W52" s="69"/>
      <c r="X52" s="69"/>
      <c r="Y52" s="69"/>
      <c r="Z52" s="141"/>
      <c r="AA52" s="141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92"/>
      <c r="AS52" s="83"/>
    </row>
    <row r="53" spans="1:108" s="160" customFormat="1" ht="20.399999999999999">
      <c r="A53" s="249"/>
      <c r="B53" s="249" t="s">
        <v>85</v>
      </c>
      <c r="C53" s="249"/>
      <c r="D53" s="144" t="s">
        <v>18</v>
      </c>
      <c r="E53" s="126">
        <v>0</v>
      </c>
      <c r="F53" s="126">
        <v>0</v>
      </c>
      <c r="G53" s="126"/>
      <c r="H53" s="126">
        <v>0</v>
      </c>
      <c r="I53" s="126">
        <v>0</v>
      </c>
      <c r="J53" s="126"/>
      <c r="K53" s="126">
        <v>0</v>
      </c>
      <c r="L53" s="126">
        <v>0</v>
      </c>
      <c r="M53" s="126"/>
      <c r="N53" s="126">
        <v>0</v>
      </c>
      <c r="O53" s="126">
        <v>0</v>
      </c>
      <c r="P53" s="126"/>
      <c r="Q53" s="126">
        <v>0</v>
      </c>
      <c r="R53" s="128">
        <v>0</v>
      </c>
      <c r="S53" s="128"/>
      <c r="T53" s="126">
        <v>0</v>
      </c>
      <c r="U53" s="126">
        <v>0</v>
      </c>
      <c r="V53" s="126"/>
      <c r="W53" s="126">
        <v>0</v>
      </c>
      <c r="X53" s="126">
        <v>0</v>
      </c>
      <c r="Y53" s="126"/>
      <c r="Z53" s="126">
        <v>0</v>
      </c>
      <c r="AA53" s="126">
        <v>0</v>
      </c>
      <c r="AB53" s="126"/>
      <c r="AC53" s="126">
        <v>0</v>
      </c>
      <c r="AD53" s="126">
        <v>0</v>
      </c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44"/>
      <c r="AS53" s="158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</row>
    <row r="54" spans="1:108" s="81" customFormat="1" ht="40.799999999999997">
      <c r="A54" s="249"/>
      <c r="B54" s="249"/>
      <c r="C54" s="249"/>
      <c r="D54" s="93" t="s">
        <v>27</v>
      </c>
      <c r="E54" s="106"/>
      <c r="F54" s="106"/>
      <c r="G54" s="106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212"/>
      <c r="S54" s="212"/>
      <c r="T54" s="65"/>
      <c r="U54" s="65"/>
      <c r="V54" s="65"/>
      <c r="W54" s="65"/>
      <c r="X54" s="65"/>
      <c r="Y54" s="65"/>
      <c r="Z54" s="106"/>
      <c r="AA54" s="106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75"/>
      <c r="AS54" s="85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</row>
    <row r="55" spans="1:108" s="81" customFormat="1" ht="134.25" customHeight="1">
      <c r="A55" s="249"/>
      <c r="B55" s="249"/>
      <c r="C55" s="249"/>
      <c r="D55" s="86" t="s">
        <v>28</v>
      </c>
      <c r="E55" s="106"/>
      <c r="F55" s="106"/>
      <c r="G55" s="106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212"/>
      <c r="S55" s="212"/>
      <c r="T55" s="65"/>
      <c r="U55" s="65"/>
      <c r="V55" s="65"/>
      <c r="W55" s="65"/>
      <c r="X55" s="65"/>
      <c r="Y55" s="65"/>
      <c r="Z55" s="106"/>
      <c r="AA55" s="106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75"/>
      <c r="AS55" s="85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</row>
    <row r="56" spans="1:108" s="134" customFormat="1">
      <c r="A56" s="239" t="s">
        <v>86</v>
      </c>
      <c r="B56" s="239"/>
      <c r="C56" s="239"/>
      <c r="D56" s="125" t="s">
        <v>18</v>
      </c>
      <c r="E56" s="126">
        <v>0</v>
      </c>
      <c r="F56" s="126">
        <v>0</v>
      </c>
      <c r="G56" s="126"/>
      <c r="H56" s="141">
        <v>0</v>
      </c>
      <c r="I56" s="141">
        <v>0</v>
      </c>
      <c r="J56" s="141"/>
      <c r="K56" s="141">
        <v>0</v>
      </c>
      <c r="L56" s="141">
        <v>0</v>
      </c>
      <c r="M56" s="141"/>
      <c r="N56" s="141">
        <v>0</v>
      </c>
      <c r="O56" s="141">
        <v>0</v>
      </c>
      <c r="P56" s="141"/>
      <c r="Q56" s="141">
        <v>0</v>
      </c>
      <c r="R56" s="141">
        <v>0</v>
      </c>
      <c r="S56" s="142"/>
      <c r="T56" s="141">
        <v>0</v>
      </c>
      <c r="U56" s="141">
        <v>0</v>
      </c>
      <c r="V56" s="141"/>
      <c r="W56" s="141">
        <v>0</v>
      </c>
      <c r="X56" s="141">
        <v>0</v>
      </c>
      <c r="Y56" s="141"/>
      <c r="Z56" s="141">
        <v>0</v>
      </c>
      <c r="AA56" s="141">
        <v>0</v>
      </c>
      <c r="AB56" s="141"/>
      <c r="AC56" s="141">
        <v>0</v>
      </c>
      <c r="AD56" s="141">
        <v>0</v>
      </c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35"/>
      <c r="AS56" s="155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</row>
    <row r="57" spans="1:108" ht="43.5" customHeight="1">
      <c r="A57" s="239"/>
      <c r="B57" s="239"/>
      <c r="C57" s="239"/>
      <c r="D57" s="89" t="s">
        <v>27</v>
      </c>
      <c r="E57" s="106"/>
      <c r="F57" s="106"/>
      <c r="G57" s="106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213"/>
      <c r="S57" s="213"/>
      <c r="T57" s="69"/>
      <c r="U57" s="69"/>
      <c r="V57" s="69"/>
      <c r="W57" s="69"/>
      <c r="X57" s="69"/>
      <c r="Y57" s="69"/>
      <c r="Z57" s="107"/>
      <c r="AA57" s="107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92"/>
      <c r="AS57" s="83"/>
    </row>
    <row r="58" spans="1:108" ht="67.5" customHeight="1">
      <c r="A58" s="239"/>
      <c r="B58" s="239"/>
      <c r="C58" s="239"/>
      <c r="D58" s="68" t="s">
        <v>28</v>
      </c>
      <c r="E58" s="106"/>
      <c r="F58" s="106"/>
      <c r="G58" s="106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213"/>
      <c r="S58" s="213"/>
      <c r="T58" s="69"/>
      <c r="U58" s="69"/>
      <c r="V58" s="69"/>
      <c r="W58" s="69"/>
      <c r="X58" s="69"/>
      <c r="Y58" s="69"/>
      <c r="Z58" s="107"/>
      <c r="AA58" s="107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92"/>
      <c r="AS58" s="83"/>
    </row>
    <row r="59" spans="1:108" ht="2.25" customHeight="1">
      <c r="A59" s="252" t="s">
        <v>43</v>
      </c>
      <c r="B59" s="252" t="s">
        <v>87</v>
      </c>
      <c r="C59" s="252" t="s">
        <v>42</v>
      </c>
      <c r="D59" s="89" t="s">
        <v>18</v>
      </c>
      <c r="E59" s="112">
        <f>E78</f>
        <v>2700</v>
      </c>
      <c r="F59" s="112"/>
      <c r="G59" s="112"/>
      <c r="H59" s="93">
        <f t="shared" ref="H59:AO59" si="21">H78</f>
        <v>0</v>
      </c>
      <c r="I59" s="93">
        <f t="shared" si="21"/>
        <v>0</v>
      </c>
      <c r="J59" s="93"/>
      <c r="K59" s="93">
        <f t="shared" si="21"/>
        <v>0</v>
      </c>
      <c r="L59" s="93">
        <f t="shared" si="21"/>
        <v>0</v>
      </c>
      <c r="M59" s="93"/>
      <c r="N59" s="93">
        <f t="shared" si="21"/>
        <v>0</v>
      </c>
      <c r="O59" s="93"/>
      <c r="P59" s="93"/>
      <c r="Q59" s="195">
        <f t="shared" si="21"/>
        <v>0</v>
      </c>
      <c r="R59" s="218"/>
      <c r="S59" s="218"/>
      <c r="T59" s="93">
        <f t="shared" si="21"/>
        <v>0</v>
      </c>
      <c r="U59" s="93"/>
      <c r="V59" s="93"/>
      <c r="W59" s="93">
        <f t="shared" si="21"/>
        <v>0</v>
      </c>
      <c r="X59" s="93"/>
      <c r="Y59" s="93"/>
      <c r="Z59" s="199">
        <f t="shared" si="21"/>
        <v>0</v>
      </c>
      <c r="AA59" s="199"/>
      <c r="AB59" s="93"/>
      <c r="AC59" s="93">
        <f t="shared" si="21"/>
        <v>0</v>
      </c>
      <c r="AD59" s="93"/>
      <c r="AE59" s="93"/>
      <c r="AF59" s="93">
        <f t="shared" si="21"/>
        <v>0</v>
      </c>
      <c r="AG59" s="93"/>
      <c r="AH59" s="93"/>
      <c r="AI59" s="93">
        <f t="shared" si="21"/>
        <v>0</v>
      </c>
      <c r="AJ59" s="93"/>
      <c r="AK59" s="93"/>
      <c r="AL59" s="93">
        <f t="shared" si="21"/>
        <v>0</v>
      </c>
      <c r="AM59" s="93"/>
      <c r="AN59" s="93"/>
      <c r="AO59" s="93">
        <f t="shared" si="21"/>
        <v>2700</v>
      </c>
      <c r="AP59" s="89"/>
      <c r="AQ59" s="89"/>
      <c r="AR59" s="89"/>
      <c r="AS59" s="83"/>
    </row>
    <row r="60" spans="1:108" s="81" customFormat="1" ht="50.25" hidden="1" customHeight="1">
      <c r="A60" s="253"/>
      <c r="B60" s="253"/>
      <c r="C60" s="253"/>
      <c r="D60" s="93" t="s">
        <v>27</v>
      </c>
      <c r="E60" s="112">
        <f>E79</f>
        <v>2700</v>
      </c>
      <c r="F60" s="112"/>
      <c r="G60" s="112"/>
      <c r="H60" s="93">
        <f t="shared" ref="H60:AO60" si="22">H79</f>
        <v>0</v>
      </c>
      <c r="I60" s="93">
        <f t="shared" si="22"/>
        <v>0</v>
      </c>
      <c r="J60" s="93"/>
      <c r="K60" s="93">
        <f t="shared" si="22"/>
        <v>0</v>
      </c>
      <c r="L60" s="93">
        <f t="shared" si="22"/>
        <v>0</v>
      </c>
      <c r="M60" s="93"/>
      <c r="N60" s="93">
        <f t="shared" si="22"/>
        <v>0</v>
      </c>
      <c r="O60" s="93"/>
      <c r="P60" s="93"/>
      <c r="Q60" s="195">
        <f t="shared" si="22"/>
        <v>0</v>
      </c>
      <c r="R60" s="218"/>
      <c r="S60" s="218"/>
      <c r="T60" s="93">
        <f t="shared" si="22"/>
        <v>0</v>
      </c>
      <c r="U60" s="93"/>
      <c r="V60" s="93"/>
      <c r="W60" s="93">
        <f t="shared" si="22"/>
        <v>0</v>
      </c>
      <c r="X60" s="93"/>
      <c r="Y60" s="93"/>
      <c r="Z60" s="199">
        <f t="shared" si="22"/>
        <v>0</v>
      </c>
      <c r="AA60" s="199"/>
      <c r="AB60" s="93"/>
      <c r="AC60" s="93">
        <f t="shared" si="22"/>
        <v>0</v>
      </c>
      <c r="AD60" s="93"/>
      <c r="AE60" s="93"/>
      <c r="AF60" s="93">
        <f t="shared" si="22"/>
        <v>0</v>
      </c>
      <c r="AG60" s="93"/>
      <c r="AH60" s="93"/>
      <c r="AI60" s="93">
        <f t="shared" si="22"/>
        <v>0</v>
      </c>
      <c r="AJ60" s="93"/>
      <c r="AK60" s="93"/>
      <c r="AL60" s="93">
        <f t="shared" si="22"/>
        <v>0</v>
      </c>
      <c r="AM60" s="93"/>
      <c r="AN60" s="93"/>
      <c r="AO60" s="93">
        <f t="shared" si="22"/>
        <v>2700</v>
      </c>
      <c r="AP60" s="93"/>
      <c r="AQ60" s="93"/>
      <c r="AR60" s="93"/>
      <c r="AS60" s="85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</row>
    <row r="61" spans="1:108" s="160" customFormat="1" ht="72" customHeight="1">
      <c r="A61" s="253"/>
      <c r="B61" s="253"/>
      <c r="C61" s="253"/>
      <c r="D61" s="161" t="s">
        <v>24</v>
      </c>
      <c r="E61" s="147">
        <f>E75</f>
        <v>2700</v>
      </c>
      <c r="F61" s="147">
        <f>F75</f>
        <v>0</v>
      </c>
      <c r="G61" s="147"/>
      <c r="H61" s="147">
        <v>0</v>
      </c>
      <c r="I61" s="147">
        <v>0</v>
      </c>
      <c r="J61" s="147"/>
      <c r="K61" s="147">
        <v>0</v>
      </c>
      <c r="L61" s="147">
        <v>0</v>
      </c>
      <c r="M61" s="147"/>
      <c r="N61" s="147">
        <v>0</v>
      </c>
      <c r="O61" s="147">
        <v>0</v>
      </c>
      <c r="P61" s="147"/>
      <c r="Q61" s="147">
        <v>0</v>
      </c>
      <c r="R61" s="147">
        <v>0</v>
      </c>
      <c r="S61" s="148"/>
      <c r="T61" s="147">
        <v>0</v>
      </c>
      <c r="U61" s="147">
        <v>0</v>
      </c>
      <c r="V61" s="147"/>
      <c r="W61" s="147">
        <v>0</v>
      </c>
      <c r="X61" s="147">
        <v>0</v>
      </c>
      <c r="Y61" s="147"/>
      <c r="Z61" s="147">
        <v>0</v>
      </c>
      <c r="AA61" s="147">
        <v>0</v>
      </c>
      <c r="AB61" s="147"/>
      <c r="AC61" s="147">
        <f>AC75</f>
        <v>0</v>
      </c>
      <c r="AD61" s="147">
        <f>AD75</f>
        <v>0</v>
      </c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58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</row>
    <row r="62" spans="1:108" s="160" customFormat="1" ht="40.5" hidden="1" customHeight="1">
      <c r="A62" s="253"/>
      <c r="B62" s="253"/>
      <c r="C62" s="253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8"/>
      <c r="T62" s="147"/>
      <c r="U62" s="147"/>
      <c r="V62" s="147"/>
      <c r="W62" s="147"/>
      <c r="X62" s="147"/>
      <c r="Y62" s="147"/>
      <c r="Z62" s="147"/>
      <c r="AA62" s="147"/>
      <c r="AB62" s="147"/>
      <c r="AC62" s="147">
        <f t="shared" ref="AC62:AC73" si="23">AC76</f>
        <v>0</v>
      </c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58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  <c r="CX62" s="159"/>
      <c r="CY62" s="159"/>
      <c r="CZ62" s="159"/>
      <c r="DA62" s="159"/>
      <c r="DB62" s="159"/>
      <c r="DC62" s="159"/>
      <c r="DD62" s="159"/>
    </row>
    <row r="63" spans="1:108" s="160" customFormat="1" ht="60.75" hidden="1" customHeight="1">
      <c r="A63" s="253"/>
      <c r="B63" s="253"/>
      <c r="C63" s="253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8"/>
      <c r="T63" s="147"/>
      <c r="U63" s="147"/>
      <c r="V63" s="147"/>
      <c r="W63" s="147"/>
      <c r="X63" s="147"/>
      <c r="Y63" s="147"/>
      <c r="Z63" s="147"/>
      <c r="AA63" s="147"/>
      <c r="AB63" s="147"/>
      <c r="AC63" s="147">
        <f t="shared" si="23"/>
        <v>0</v>
      </c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58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</row>
    <row r="64" spans="1:108" s="160" customFormat="1" ht="135.75" hidden="1" customHeight="1">
      <c r="A64" s="253"/>
      <c r="B64" s="253"/>
      <c r="C64" s="253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8"/>
      <c r="T64" s="147"/>
      <c r="U64" s="147"/>
      <c r="V64" s="147"/>
      <c r="W64" s="147"/>
      <c r="X64" s="147"/>
      <c r="Y64" s="147"/>
      <c r="Z64" s="147"/>
      <c r="AA64" s="147"/>
      <c r="AB64" s="147"/>
      <c r="AC64" s="147">
        <f t="shared" si="23"/>
        <v>0</v>
      </c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52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</row>
    <row r="65" spans="1:108" s="160" customFormat="1" ht="20.25" hidden="1" customHeight="1">
      <c r="A65" s="253"/>
      <c r="B65" s="253"/>
      <c r="C65" s="253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8"/>
      <c r="T65" s="147"/>
      <c r="U65" s="147"/>
      <c r="V65" s="147"/>
      <c r="W65" s="147"/>
      <c r="X65" s="147"/>
      <c r="Y65" s="147"/>
      <c r="Z65" s="147"/>
      <c r="AA65" s="147"/>
      <c r="AB65" s="147"/>
      <c r="AC65" s="147">
        <f t="shared" si="23"/>
        <v>0</v>
      </c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52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</row>
    <row r="66" spans="1:108" s="160" customFormat="1" ht="27.75" hidden="1" customHeight="1">
      <c r="A66" s="253"/>
      <c r="B66" s="253"/>
      <c r="C66" s="253"/>
      <c r="D66" s="161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8"/>
      <c r="T66" s="147"/>
      <c r="U66" s="147"/>
      <c r="V66" s="147"/>
      <c r="W66" s="147"/>
      <c r="X66" s="147"/>
      <c r="Y66" s="147"/>
      <c r="Z66" s="147"/>
      <c r="AA66" s="147"/>
      <c r="AB66" s="147"/>
      <c r="AC66" s="147">
        <f t="shared" si="23"/>
        <v>0</v>
      </c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52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  <c r="CX66" s="159"/>
      <c r="CY66" s="159"/>
      <c r="CZ66" s="159"/>
      <c r="DA66" s="159"/>
      <c r="DB66" s="159"/>
      <c r="DC66" s="159"/>
      <c r="DD66" s="159"/>
    </row>
    <row r="67" spans="1:108" s="160" customFormat="1" ht="60.75" hidden="1" customHeight="1">
      <c r="A67" s="253"/>
      <c r="B67" s="253"/>
      <c r="C67" s="253"/>
      <c r="D67" s="162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  <c r="T67" s="147"/>
      <c r="U67" s="147"/>
      <c r="V67" s="147"/>
      <c r="W67" s="147"/>
      <c r="X67" s="147"/>
      <c r="Y67" s="147"/>
      <c r="Z67" s="147"/>
      <c r="AA67" s="147"/>
      <c r="AB67" s="147"/>
      <c r="AC67" s="147">
        <f t="shared" si="23"/>
        <v>0</v>
      </c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52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  <c r="CX67" s="159"/>
      <c r="CY67" s="159"/>
      <c r="CZ67" s="159"/>
      <c r="DA67" s="159"/>
      <c r="DB67" s="159"/>
      <c r="DC67" s="159"/>
      <c r="DD67" s="159"/>
    </row>
    <row r="68" spans="1:108" s="160" customFormat="1" ht="40.5" hidden="1" customHeight="1">
      <c r="A68" s="253"/>
      <c r="B68" s="253"/>
      <c r="C68" s="253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8"/>
      <c r="T68" s="147"/>
      <c r="U68" s="147"/>
      <c r="V68" s="147"/>
      <c r="W68" s="147"/>
      <c r="X68" s="147"/>
      <c r="Y68" s="147"/>
      <c r="Z68" s="147"/>
      <c r="AA68" s="147"/>
      <c r="AB68" s="147"/>
      <c r="AC68" s="147">
        <f t="shared" si="23"/>
        <v>0</v>
      </c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52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/>
      <c r="BW68" s="159"/>
      <c r="BX68" s="159"/>
      <c r="BY68" s="159"/>
      <c r="BZ68" s="159"/>
      <c r="CA68" s="159"/>
      <c r="CB68" s="159"/>
      <c r="CC68" s="159"/>
      <c r="CD68" s="159"/>
      <c r="CE68" s="159"/>
      <c r="CF68" s="159"/>
      <c r="CG68" s="159"/>
      <c r="CH68" s="159"/>
      <c r="CI68" s="159"/>
      <c r="CJ68" s="159"/>
      <c r="CK68" s="159"/>
      <c r="CL68" s="159"/>
      <c r="CM68" s="159"/>
      <c r="CN68" s="159"/>
      <c r="CO68" s="159"/>
      <c r="CP68" s="159"/>
      <c r="CQ68" s="159"/>
      <c r="CR68" s="159"/>
      <c r="CS68" s="159"/>
      <c r="CT68" s="159"/>
      <c r="CU68" s="159"/>
      <c r="CV68" s="159"/>
      <c r="CW68" s="159"/>
      <c r="CX68" s="159"/>
      <c r="CY68" s="159"/>
      <c r="CZ68" s="159"/>
      <c r="DA68" s="159"/>
      <c r="DB68" s="159"/>
      <c r="DC68" s="159"/>
      <c r="DD68" s="159"/>
    </row>
    <row r="69" spans="1:108" s="160" customFormat="1" ht="60.75" hidden="1" customHeight="1">
      <c r="A69" s="253"/>
      <c r="B69" s="253"/>
      <c r="C69" s="253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8"/>
      <c r="T69" s="147"/>
      <c r="U69" s="147"/>
      <c r="V69" s="147"/>
      <c r="W69" s="147"/>
      <c r="X69" s="147"/>
      <c r="Y69" s="147"/>
      <c r="Z69" s="147"/>
      <c r="AA69" s="147"/>
      <c r="AB69" s="147"/>
      <c r="AC69" s="147">
        <f t="shared" si="23"/>
        <v>0</v>
      </c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52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  <c r="BV69" s="159"/>
      <c r="BW69" s="159"/>
      <c r="BX69" s="159"/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</row>
    <row r="70" spans="1:108" s="160" customFormat="1" ht="20.25" hidden="1" customHeight="1">
      <c r="A70" s="253"/>
      <c r="B70" s="253"/>
      <c r="C70" s="253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8"/>
      <c r="T70" s="147"/>
      <c r="U70" s="147"/>
      <c r="V70" s="147"/>
      <c r="W70" s="147"/>
      <c r="X70" s="147"/>
      <c r="Y70" s="147"/>
      <c r="Z70" s="147"/>
      <c r="AA70" s="147"/>
      <c r="AB70" s="147"/>
      <c r="AC70" s="147">
        <f t="shared" si="23"/>
        <v>0</v>
      </c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  <c r="BP70" s="159"/>
      <c r="BQ70" s="159"/>
      <c r="BR70" s="159"/>
      <c r="BS70" s="159"/>
      <c r="BT70" s="159"/>
      <c r="BU70" s="159"/>
      <c r="BV70" s="159"/>
      <c r="BW70" s="159"/>
      <c r="BX70" s="159"/>
      <c r="BY70" s="159"/>
      <c r="BZ70" s="159"/>
      <c r="CA70" s="159"/>
      <c r="CB70" s="159"/>
      <c r="CC70" s="159"/>
      <c r="CD70" s="159"/>
      <c r="CE70" s="159"/>
      <c r="CF70" s="159"/>
      <c r="CG70" s="159"/>
      <c r="CH70" s="159"/>
      <c r="CI70" s="159"/>
      <c r="CJ70" s="159"/>
      <c r="CK70" s="159"/>
      <c r="CL70" s="159"/>
      <c r="CM70" s="159"/>
      <c r="CN70" s="159"/>
      <c r="CO70" s="159"/>
      <c r="CP70" s="159"/>
      <c r="CQ70" s="159"/>
      <c r="CR70" s="159"/>
      <c r="CS70" s="159"/>
      <c r="CT70" s="159"/>
      <c r="CU70" s="159"/>
      <c r="CV70" s="159"/>
      <c r="CW70" s="159"/>
      <c r="CX70" s="159"/>
      <c r="CY70" s="159"/>
      <c r="CZ70" s="159"/>
      <c r="DA70" s="159"/>
      <c r="DB70" s="159"/>
      <c r="DC70" s="159"/>
      <c r="DD70" s="159"/>
    </row>
    <row r="71" spans="1:108" s="160" customFormat="1" ht="20.25" hidden="1" customHeight="1">
      <c r="A71" s="253"/>
      <c r="B71" s="253"/>
      <c r="C71" s="253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8"/>
      <c r="T71" s="147"/>
      <c r="U71" s="147"/>
      <c r="V71" s="147"/>
      <c r="W71" s="147"/>
      <c r="X71" s="147"/>
      <c r="Y71" s="147"/>
      <c r="Z71" s="147"/>
      <c r="AA71" s="147"/>
      <c r="AB71" s="147"/>
      <c r="AC71" s="147">
        <f t="shared" si="23"/>
        <v>0</v>
      </c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52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59"/>
      <c r="CJ71" s="159"/>
      <c r="CK71" s="159"/>
      <c r="CL71" s="159"/>
      <c r="CM71" s="159"/>
      <c r="CN71" s="159"/>
      <c r="CO71" s="159"/>
      <c r="CP71" s="159"/>
      <c r="CQ71" s="159"/>
      <c r="CR71" s="159"/>
      <c r="CS71" s="159"/>
      <c r="CT71" s="159"/>
      <c r="CU71" s="159"/>
      <c r="CV71" s="159"/>
      <c r="CW71" s="159"/>
      <c r="CX71" s="159"/>
      <c r="CY71" s="159"/>
      <c r="CZ71" s="159"/>
      <c r="DA71" s="159"/>
      <c r="DB71" s="159"/>
      <c r="DC71" s="159"/>
      <c r="DD71" s="159"/>
    </row>
    <row r="72" spans="1:108" s="160" customFormat="1" ht="20.25" hidden="1" customHeight="1">
      <c r="A72" s="253"/>
      <c r="B72" s="253"/>
      <c r="C72" s="253"/>
      <c r="D72" s="161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8"/>
      <c r="T72" s="147"/>
      <c r="U72" s="147"/>
      <c r="V72" s="147"/>
      <c r="W72" s="147"/>
      <c r="X72" s="147"/>
      <c r="Y72" s="147"/>
      <c r="Z72" s="147"/>
      <c r="AA72" s="147"/>
      <c r="AB72" s="147"/>
      <c r="AC72" s="147">
        <f t="shared" si="23"/>
        <v>0</v>
      </c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52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  <c r="BV72" s="159"/>
      <c r="BW72" s="159"/>
      <c r="BX72" s="159"/>
      <c r="BY72" s="159"/>
      <c r="BZ72" s="159"/>
      <c r="CA72" s="159"/>
      <c r="CB72" s="159"/>
      <c r="CC72" s="159"/>
      <c r="CD72" s="159"/>
      <c r="CE72" s="159"/>
      <c r="CF72" s="159"/>
      <c r="CG72" s="159"/>
      <c r="CH72" s="159"/>
      <c r="CI72" s="159"/>
      <c r="CJ72" s="159"/>
      <c r="CK72" s="159"/>
      <c r="CL72" s="159"/>
      <c r="CM72" s="159"/>
      <c r="CN72" s="159"/>
      <c r="CO72" s="159"/>
      <c r="CP72" s="159"/>
      <c r="CQ72" s="159"/>
      <c r="CR72" s="159"/>
      <c r="CS72" s="159"/>
      <c r="CT72" s="159"/>
      <c r="CU72" s="159"/>
      <c r="CV72" s="159"/>
      <c r="CW72" s="159"/>
      <c r="CX72" s="159"/>
      <c r="CY72" s="159"/>
      <c r="CZ72" s="159"/>
      <c r="DA72" s="159"/>
      <c r="DB72" s="159"/>
      <c r="DC72" s="159"/>
      <c r="DD72" s="159"/>
    </row>
    <row r="73" spans="1:108" s="160" customFormat="1" ht="60.75" hidden="1" customHeight="1">
      <c r="A73" s="253"/>
      <c r="B73" s="253"/>
      <c r="C73" s="253"/>
      <c r="D73" s="162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8"/>
      <c r="T73" s="147"/>
      <c r="U73" s="147"/>
      <c r="V73" s="147"/>
      <c r="W73" s="147"/>
      <c r="X73" s="147"/>
      <c r="Y73" s="147"/>
      <c r="Z73" s="147"/>
      <c r="AA73" s="147"/>
      <c r="AB73" s="147"/>
      <c r="AC73" s="147">
        <f t="shared" si="23"/>
        <v>3859.4769999999999</v>
      </c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52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  <c r="CX73" s="159"/>
      <c r="CY73" s="159"/>
      <c r="CZ73" s="159"/>
      <c r="DA73" s="159"/>
      <c r="DB73" s="159"/>
      <c r="DC73" s="159"/>
      <c r="DD73" s="159"/>
    </row>
    <row r="74" spans="1:108" s="160" customFormat="1" ht="65.25" customHeight="1" thickBot="1">
      <c r="A74" s="254"/>
      <c r="B74" s="254"/>
      <c r="C74" s="259"/>
      <c r="D74" s="147" t="s">
        <v>27</v>
      </c>
      <c r="E74" s="147">
        <f>E76</f>
        <v>2700</v>
      </c>
      <c r="F74" s="147">
        <f>F76</f>
        <v>0</v>
      </c>
      <c r="G74" s="147"/>
      <c r="H74" s="147">
        <v>0</v>
      </c>
      <c r="I74" s="147">
        <v>0</v>
      </c>
      <c r="J74" s="147"/>
      <c r="K74" s="147">
        <v>0</v>
      </c>
      <c r="L74" s="147">
        <v>0</v>
      </c>
      <c r="M74" s="147"/>
      <c r="N74" s="147">
        <v>0</v>
      </c>
      <c r="O74" s="147">
        <v>0</v>
      </c>
      <c r="P74" s="147"/>
      <c r="Q74" s="147">
        <v>0</v>
      </c>
      <c r="R74" s="147">
        <v>0</v>
      </c>
      <c r="S74" s="148"/>
      <c r="T74" s="147">
        <v>0</v>
      </c>
      <c r="U74" s="147">
        <v>0</v>
      </c>
      <c r="V74" s="147"/>
      <c r="W74" s="147">
        <v>0</v>
      </c>
      <c r="X74" s="147">
        <v>0</v>
      </c>
      <c r="Y74" s="147"/>
      <c r="Z74" s="147">
        <v>0</v>
      </c>
      <c r="AA74" s="147">
        <v>0</v>
      </c>
      <c r="AB74" s="147"/>
      <c r="AC74" s="147">
        <f>AC61</f>
        <v>0</v>
      </c>
      <c r="AD74" s="147">
        <f>AD61</f>
        <v>0</v>
      </c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52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  <c r="CX74" s="159"/>
      <c r="CY74" s="159"/>
      <c r="CZ74" s="159"/>
      <c r="DA74" s="159"/>
      <c r="DB74" s="159"/>
      <c r="DC74" s="159"/>
      <c r="DD74" s="159"/>
    </row>
    <row r="75" spans="1:108" ht="118.5" customHeight="1">
      <c r="A75" s="267" t="s">
        <v>106</v>
      </c>
      <c r="B75" s="267" t="s">
        <v>107</v>
      </c>
      <c r="C75" s="256" t="s">
        <v>42</v>
      </c>
      <c r="D75" s="89" t="s">
        <v>18</v>
      </c>
      <c r="E75" s="112">
        <f>SUM(H75,K75,N75,Q75,T75,W75,Z75,AC75,AF75,AI75,AL75,AO75)</f>
        <v>2700</v>
      </c>
      <c r="F75" s="112">
        <v>0</v>
      </c>
      <c r="G75" s="112"/>
      <c r="H75" s="89">
        <v>0</v>
      </c>
      <c r="I75" s="89">
        <v>0</v>
      </c>
      <c r="J75" s="89"/>
      <c r="K75" s="89">
        <v>0</v>
      </c>
      <c r="L75" s="89">
        <v>0</v>
      </c>
      <c r="M75" s="89"/>
      <c r="N75" s="89">
        <v>0</v>
      </c>
      <c r="O75" s="89">
        <v>0</v>
      </c>
      <c r="P75" s="89"/>
      <c r="Q75" s="193">
        <v>0</v>
      </c>
      <c r="R75" s="193">
        <v>0</v>
      </c>
      <c r="S75" s="209"/>
      <c r="T75" s="89">
        <v>0</v>
      </c>
      <c r="U75" s="89">
        <v>0</v>
      </c>
      <c r="V75" s="89"/>
      <c r="W75" s="89">
        <v>0</v>
      </c>
      <c r="X75" s="89">
        <v>0</v>
      </c>
      <c r="Y75" s="89"/>
      <c r="Z75" s="200">
        <v>0</v>
      </c>
      <c r="AA75" s="200">
        <v>0</v>
      </c>
      <c r="AB75" s="89"/>
      <c r="AC75" s="89">
        <v>0</v>
      </c>
      <c r="AD75" s="89">
        <v>0</v>
      </c>
      <c r="AE75" s="89"/>
      <c r="AF75" s="89">
        <v>0</v>
      </c>
      <c r="AG75" s="89"/>
      <c r="AH75" s="89"/>
      <c r="AI75" s="89">
        <v>0</v>
      </c>
      <c r="AJ75" s="89"/>
      <c r="AK75" s="89"/>
      <c r="AL75" s="89">
        <v>0</v>
      </c>
      <c r="AM75" s="89"/>
      <c r="AN75" s="89"/>
      <c r="AO75" s="89">
        <v>2700</v>
      </c>
      <c r="AP75" s="89"/>
      <c r="AQ75" s="89"/>
      <c r="AR75" s="89"/>
      <c r="AS75" s="67"/>
    </row>
    <row r="76" spans="1:108" ht="60.75" customHeight="1">
      <c r="A76" s="267"/>
      <c r="B76" s="267"/>
      <c r="C76" s="257"/>
      <c r="D76" s="93" t="s">
        <v>27</v>
      </c>
      <c r="E76" s="112">
        <f>SUM(H76,K76,N76,Q76,T76,W76,Z76,AC76,AF76,AI76,AL76,AO76)</f>
        <v>2700</v>
      </c>
      <c r="F76" s="112">
        <v>0</v>
      </c>
      <c r="G76" s="112"/>
      <c r="H76" s="89">
        <f>H75</f>
        <v>0</v>
      </c>
      <c r="I76" s="89">
        <v>0</v>
      </c>
      <c r="J76" s="89"/>
      <c r="K76" s="89">
        <f t="shared" ref="K76:AL76" si="24">K75</f>
        <v>0</v>
      </c>
      <c r="L76" s="89">
        <v>0</v>
      </c>
      <c r="M76" s="89"/>
      <c r="N76" s="89">
        <f t="shared" si="24"/>
        <v>0</v>
      </c>
      <c r="O76" s="89">
        <v>0</v>
      </c>
      <c r="P76" s="89"/>
      <c r="Q76" s="193">
        <f t="shared" si="24"/>
        <v>0</v>
      </c>
      <c r="R76" s="193">
        <v>0</v>
      </c>
      <c r="S76" s="209"/>
      <c r="T76" s="89">
        <f t="shared" si="24"/>
        <v>0</v>
      </c>
      <c r="U76" s="89">
        <v>0</v>
      </c>
      <c r="V76" s="89"/>
      <c r="W76" s="89">
        <f t="shared" si="24"/>
        <v>0</v>
      </c>
      <c r="X76" s="89">
        <v>0</v>
      </c>
      <c r="Y76" s="89"/>
      <c r="Z76" s="200">
        <f t="shared" si="24"/>
        <v>0</v>
      </c>
      <c r="AA76" s="200">
        <v>0</v>
      </c>
      <c r="AB76" s="89"/>
      <c r="AC76" s="89">
        <f t="shared" si="24"/>
        <v>0</v>
      </c>
      <c r="AD76" s="89">
        <v>0</v>
      </c>
      <c r="AE76" s="89"/>
      <c r="AF76" s="89">
        <f t="shared" si="24"/>
        <v>0</v>
      </c>
      <c r="AG76" s="89"/>
      <c r="AH76" s="89"/>
      <c r="AI76" s="89">
        <f t="shared" si="24"/>
        <v>0</v>
      </c>
      <c r="AJ76" s="89"/>
      <c r="AK76" s="89"/>
      <c r="AL76" s="89">
        <f t="shared" si="24"/>
        <v>0</v>
      </c>
      <c r="AM76" s="89"/>
      <c r="AN76" s="89"/>
      <c r="AO76" s="89">
        <f>AO75</f>
        <v>2700</v>
      </c>
      <c r="AP76" s="89"/>
      <c r="AQ76" s="89"/>
      <c r="AR76" s="89"/>
      <c r="AS76" s="67"/>
    </row>
    <row r="77" spans="1:108" ht="60.75" customHeight="1">
      <c r="A77" s="267"/>
      <c r="B77" s="267"/>
      <c r="C77" s="258"/>
      <c r="D77" s="86" t="s">
        <v>28</v>
      </c>
      <c r="E77" s="112"/>
      <c r="F77" s="112"/>
      <c r="G77" s="112"/>
      <c r="H77" s="89"/>
      <c r="I77" s="89"/>
      <c r="J77" s="89"/>
      <c r="K77" s="89"/>
      <c r="L77" s="89"/>
      <c r="M77" s="89"/>
      <c r="N77" s="89"/>
      <c r="O77" s="89"/>
      <c r="P77" s="89"/>
      <c r="Q77" s="193"/>
      <c r="R77" s="193"/>
      <c r="S77" s="209"/>
      <c r="T77" s="89"/>
      <c r="U77" s="89"/>
      <c r="V77" s="89"/>
      <c r="W77" s="89"/>
      <c r="X77" s="89"/>
      <c r="Y77" s="89"/>
      <c r="Z77" s="200"/>
      <c r="AA77" s="200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67"/>
    </row>
    <row r="78" spans="1:108" s="134" customFormat="1">
      <c r="A78" s="255" t="s">
        <v>88</v>
      </c>
      <c r="B78" s="255"/>
      <c r="C78" s="255"/>
      <c r="D78" s="125" t="s">
        <v>18</v>
      </c>
      <c r="E78" s="147">
        <f t="shared" ref="E78:E82" si="25">SUM(H78,K78,N78,Q78,T78,W78,Z78,AC78,AF78,AI78,AL78,AO78)</f>
        <v>2700</v>
      </c>
      <c r="F78" s="144">
        <v>0</v>
      </c>
      <c r="G78" s="144"/>
      <c r="H78" s="144">
        <f>H75</f>
        <v>0</v>
      </c>
      <c r="I78" s="144">
        <f>I75</f>
        <v>0</v>
      </c>
      <c r="J78" s="144"/>
      <c r="K78" s="144">
        <f t="shared" ref="K78:L78" si="26">K75</f>
        <v>0</v>
      </c>
      <c r="L78" s="144">
        <f t="shared" si="26"/>
        <v>0</v>
      </c>
      <c r="M78" s="144"/>
      <c r="N78" s="144">
        <v>0</v>
      </c>
      <c r="O78" s="144">
        <v>0</v>
      </c>
      <c r="P78" s="144"/>
      <c r="Q78" s="144">
        <v>0</v>
      </c>
      <c r="R78" s="144">
        <v>0</v>
      </c>
      <c r="S78" s="145"/>
      <c r="T78" s="144">
        <v>0</v>
      </c>
      <c r="U78" s="144">
        <v>0</v>
      </c>
      <c r="V78" s="144"/>
      <c r="W78" s="144">
        <v>0</v>
      </c>
      <c r="X78" s="144">
        <v>0</v>
      </c>
      <c r="Y78" s="144"/>
      <c r="Z78" s="144">
        <v>0</v>
      </c>
      <c r="AA78" s="144">
        <v>0</v>
      </c>
      <c r="AB78" s="144"/>
      <c r="AC78" s="144">
        <v>0</v>
      </c>
      <c r="AD78" s="144">
        <v>0</v>
      </c>
      <c r="AE78" s="144"/>
      <c r="AF78" s="144">
        <v>0</v>
      </c>
      <c r="AG78" s="144"/>
      <c r="AH78" s="144"/>
      <c r="AI78" s="144">
        <v>0</v>
      </c>
      <c r="AJ78" s="144"/>
      <c r="AK78" s="144"/>
      <c r="AL78" s="144">
        <v>0</v>
      </c>
      <c r="AM78" s="144"/>
      <c r="AN78" s="144"/>
      <c r="AO78" s="144">
        <v>2700</v>
      </c>
      <c r="AP78" s="135"/>
      <c r="AQ78" s="135"/>
      <c r="AR78" s="125"/>
      <c r="AS78" s="136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</row>
    <row r="79" spans="1:108" s="134" customFormat="1" ht="30.75" customHeight="1">
      <c r="A79" s="255"/>
      <c r="B79" s="255"/>
      <c r="C79" s="255"/>
      <c r="D79" s="125" t="s">
        <v>27</v>
      </c>
      <c r="E79" s="147">
        <f>SUM(H79,K79,N79,Q79,T79,W79,Z79,AC79,AF79,AI79,AL79,AO79)</f>
        <v>2700</v>
      </c>
      <c r="F79" s="147">
        <v>0</v>
      </c>
      <c r="G79" s="147"/>
      <c r="H79" s="144">
        <f>H76</f>
        <v>0</v>
      </c>
      <c r="I79" s="144">
        <f>I76</f>
        <v>0</v>
      </c>
      <c r="J79" s="144"/>
      <c r="K79" s="144">
        <f t="shared" ref="K79:L79" si="27">K76</f>
        <v>0</v>
      </c>
      <c r="L79" s="144">
        <f t="shared" si="27"/>
        <v>0</v>
      </c>
      <c r="M79" s="125"/>
      <c r="N79" s="125">
        <f t="shared" ref="N79:AO79" si="28">N78</f>
        <v>0</v>
      </c>
      <c r="O79" s="125">
        <v>0</v>
      </c>
      <c r="P79" s="125"/>
      <c r="Q79" s="197">
        <f t="shared" si="28"/>
        <v>0</v>
      </c>
      <c r="R79" s="197">
        <v>0</v>
      </c>
      <c r="S79" s="140"/>
      <c r="T79" s="125">
        <f t="shared" si="28"/>
        <v>0</v>
      </c>
      <c r="U79" s="125">
        <v>0</v>
      </c>
      <c r="V79" s="125"/>
      <c r="W79" s="125">
        <f t="shared" si="28"/>
        <v>0</v>
      </c>
      <c r="X79" s="125">
        <v>0</v>
      </c>
      <c r="Y79" s="125"/>
      <c r="Z79" s="197">
        <f t="shared" si="28"/>
        <v>0</v>
      </c>
      <c r="AA79" s="197">
        <v>0</v>
      </c>
      <c r="AB79" s="125"/>
      <c r="AC79" s="125">
        <f t="shared" si="28"/>
        <v>0</v>
      </c>
      <c r="AD79" s="125">
        <v>0</v>
      </c>
      <c r="AE79" s="125"/>
      <c r="AF79" s="125">
        <f t="shared" si="28"/>
        <v>0</v>
      </c>
      <c r="AG79" s="125"/>
      <c r="AH79" s="125"/>
      <c r="AI79" s="125">
        <f t="shared" si="28"/>
        <v>0</v>
      </c>
      <c r="AJ79" s="125"/>
      <c r="AK79" s="125"/>
      <c r="AL79" s="125">
        <f t="shared" si="28"/>
        <v>0</v>
      </c>
      <c r="AM79" s="125"/>
      <c r="AN79" s="125"/>
      <c r="AO79" s="125">
        <f t="shared" si="28"/>
        <v>2700</v>
      </c>
      <c r="AP79" s="125"/>
      <c r="AQ79" s="125"/>
      <c r="AR79" s="125"/>
      <c r="AS79" s="136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</row>
    <row r="80" spans="1:108" s="134" customFormat="1" ht="42.75" customHeight="1">
      <c r="A80" s="255"/>
      <c r="B80" s="255"/>
      <c r="C80" s="255"/>
      <c r="D80" s="156" t="s">
        <v>28</v>
      </c>
      <c r="E80" s="147"/>
      <c r="F80" s="147"/>
      <c r="G80" s="147"/>
      <c r="H80" s="125"/>
      <c r="I80" s="125"/>
      <c r="J80" s="125"/>
      <c r="K80" s="125"/>
      <c r="L80" s="125"/>
      <c r="M80" s="125"/>
      <c r="N80" s="125"/>
      <c r="O80" s="125"/>
      <c r="P80" s="125"/>
      <c r="Q80" s="197"/>
      <c r="R80" s="140"/>
      <c r="S80" s="140"/>
      <c r="T80" s="125"/>
      <c r="U80" s="125"/>
      <c r="V80" s="125"/>
      <c r="W80" s="125"/>
      <c r="X80" s="125"/>
      <c r="Y80" s="125"/>
      <c r="Z80" s="197"/>
      <c r="AA80" s="197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36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</row>
    <row r="81" spans="1:45" s="75" customFormat="1" ht="69.75" customHeight="1">
      <c r="A81" s="249" t="s">
        <v>44</v>
      </c>
      <c r="B81" s="249" t="s">
        <v>89</v>
      </c>
      <c r="C81" s="249" t="s">
        <v>42</v>
      </c>
      <c r="D81" s="93" t="s">
        <v>18</v>
      </c>
      <c r="E81" s="112">
        <f t="shared" si="25"/>
        <v>0</v>
      </c>
      <c r="F81" s="112">
        <v>0</v>
      </c>
      <c r="G81" s="112"/>
      <c r="H81" s="93">
        <v>0</v>
      </c>
      <c r="I81" s="93">
        <v>0</v>
      </c>
      <c r="J81" s="93"/>
      <c r="K81" s="93">
        <v>0</v>
      </c>
      <c r="L81" s="93">
        <v>0</v>
      </c>
      <c r="M81" s="93"/>
      <c r="N81" s="93">
        <v>0</v>
      </c>
      <c r="O81" s="93">
        <v>0</v>
      </c>
      <c r="P81" s="93"/>
      <c r="Q81" s="195">
        <v>0</v>
      </c>
      <c r="R81" s="218">
        <v>0</v>
      </c>
      <c r="S81" s="218"/>
      <c r="T81" s="93">
        <v>0</v>
      </c>
      <c r="U81" s="93">
        <v>0</v>
      </c>
      <c r="V81" s="93"/>
      <c r="W81" s="93">
        <v>0</v>
      </c>
      <c r="X81" s="93">
        <v>0</v>
      </c>
      <c r="Y81" s="93"/>
      <c r="Z81" s="199">
        <v>0</v>
      </c>
      <c r="AA81" s="199">
        <v>0</v>
      </c>
      <c r="AB81" s="93"/>
      <c r="AC81" s="93">
        <v>0</v>
      </c>
      <c r="AD81" s="93">
        <v>0</v>
      </c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82"/>
    </row>
    <row r="82" spans="1:45" s="75" customFormat="1" ht="40.799999999999997">
      <c r="A82" s="249"/>
      <c r="B82" s="249"/>
      <c r="C82" s="249"/>
      <c r="D82" s="93" t="s">
        <v>27</v>
      </c>
      <c r="E82" s="112">
        <f t="shared" si="25"/>
        <v>0</v>
      </c>
      <c r="F82" s="112">
        <v>0</v>
      </c>
      <c r="G82" s="112"/>
      <c r="H82" s="93">
        <v>0</v>
      </c>
      <c r="I82" s="93">
        <v>0</v>
      </c>
      <c r="J82" s="93"/>
      <c r="K82" s="93">
        <v>0</v>
      </c>
      <c r="L82" s="93">
        <v>0</v>
      </c>
      <c r="M82" s="93"/>
      <c r="N82" s="93">
        <v>0</v>
      </c>
      <c r="O82" s="93">
        <v>0</v>
      </c>
      <c r="P82" s="93"/>
      <c r="Q82" s="195">
        <v>0</v>
      </c>
      <c r="R82" s="218">
        <v>0</v>
      </c>
      <c r="S82" s="218"/>
      <c r="T82" s="93">
        <v>0</v>
      </c>
      <c r="U82" s="93">
        <v>0</v>
      </c>
      <c r="V82" s="93"/>
      <c r="W82" s="93">
        <v>0</v>
      </c>
      <c r="X82" s="93">
        <v>0</v>
      </c>
      <c r="Y82" s="93"/>
      <c r="Z82" s="199">
        <v>0</v>
      </c>
      <c r="AA82" s="199">
        <v>0</v>
      </c>
      <c r="AB82" s="93"/>
      <c r="AC82" s="93">
        <v>0</v>
      </c>
      <c r="AD82" s="93">
        <v>0</v>
      </c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82"/>
    </row>
    <row r="83" spans="1:45" s="75" customFormat="1" ht="61.2">
      <c r="A83" s="249"/>
      <c r="B83" s="249"/>
      <c r="C83" s="249"/>
      <c r="D83" s="86" t="s">
        <v>28</v>
      </c>
      <c r="E83" s="112"/>
      <c r="F83" s="112"/>
      <c r="G83" s="112"/>
      <c r="H83" s="93"/>
      <c r="I83" s="93"/>
      <c r="J83" s="93"/>
      <c r="K83" s="93"/>
      <c r="L83" s="93"/>
      <c r="M83" s="93"/>
      <c r="N83" s="93"/>
      <c r="O83" s="93"/>
      <c r="P83" s="93"/>
      <c r="Q83" s="195"/>
      <c r="R83" s="218"/>
      <c r="S83" s="218"/>
      <c r="T83" s="93"/>
      <c r="U83" s="93"/>
      <c r="V83" s="93"/>
      <c r="W83" s="93"/>
      <c r="X83" s="93"/>
      <c r="Y83" s="93"/>
      <c r="Z83" s="199"/>
      <c r="AA83" s="199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82"/>
    </row>
    <row r="84" spans="1:45">
      <c r="A84" s="251" t="s">
        <v>90</v>
      </c>
      <c r="B84" s="251"/>
      <c r="C84" s="251"/>
      <c r="D84" s="89" t="s">
        <v>18</v>
      </c>
      <c r="E84" s="110">
        <v>0</v>
      </c>
      <c r="F84" s="110">
        <v>0</v>
      </c>
      <c r="G84" s="110"/>
      <c r="H84" s="92">
        <v>0</v>
      </c>
      <c r="I84" s="92">
        <v>0</v>
      </c>
      <c r="J84" s="92"/>
      <c r="K84" s="92">
        <v>0</v>
      </c>
      <c r="L84" s="92">
        <v>0</v>
      </c>
      <c r="M84" s="92"/>
      <c r="N84" s="92">
        <v>0</v>
      </c>
      <c r="O84" s="92">
        <v>0</v>
      </c>
      <c r="P84" s="92"/>
      <c r="Q84" s="196">
        <v>0</v>
      </c>
      <c r="R84" s="217">
        <v>0</v>
      </c>
      <c r="S84" s="217"/>
      <c r="T84" s="92">
        <v>0</v>
      </c>
      <c r="U84" s="92">
        <v>0</v>
      </c>
      <c r="V84" s="92"/>
      <c r="W84" s="92">
        <v>0</v>
      </c>
      <c r="X84" s="92">
        <v>0</v>
      </c>
      <c r="Y84" s="92"/>
      <c r="Z84" s="111">
        <v>0</v>
      </c>
      <c r="AA84" s="111">
        <v>0</v>
      </c>
      <c r="AB84" s="92"/>
      <c r="AC84" s="92">
        <v>0</v>
      </c>
      <c r="AD84" s="92">
        <v>0</v>
      </c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67"/>
    </row>
    <row r="85" spans="1:45" ht="20.25" customHeight="1">
      <c r="A85" s="251"/>
      <c r="B85" s="251"/>
      <c r="C85" s="251"/>
      <c r="D85" s="89" t="s">
        <v>27</v>
      </c>
      <c r="E85" s="103">
        <v>0</v>
      </c>
      <c r="F85" s="103">
        <v>0</v>
      </c>
      <c r="G85" s="103"/>
      <c r="H85" s="89">
        <v>0</v>
      </c>
      <c r="I85" s="89">
        <v>0</v>
      </c>
      <c r="J85" s="89"/>
      <c r="K85" s="89">
        <v>0</v>
      </c>
      <c r="L85" s="89">
        <v>0</v>
      </c>
      <c r="M85" s="89"/>
      <c r="N85" s="89">
        <v>0</v>
      </c>
      <c r="O85" s="89">
        <v>0</v>
      </c>
      <c r="P85" s="89"/>
      <c r="Q85" s="193">
        <v>0</v>
      </c>
      <c r="R85" s="209">
        <v>0</v>
      </c>
      <c r="S85" s="209"/>
      <c r="T85" s="89">
        <v>0</v>
      </c>
      <c r="U85" s="89">
        <v>0</v>
      </c>
      <c r="V85" s="89"/>
      <c r="W85" s="89">
        <v>0</v>
      </c>
      <c r="X85" s="89">
        <v>0</v>
      </c>
      <c r="Y85" s="89"/>
      <c r="Z85" s="200">
        <v>0</v>
      </c>
      <c r="AA85" s="200">
        <v>0</v>
      </c>
      <c r="AB85" s="89"/>
      <c r="AC85" s="89">
        <v>0</v>
      </c>
      <c r="AD85" s="89">
        <v>0</v>
      </c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67"/>
    </row>
    <row r="86" spans="1:45" ht="63">
      <c r="A86" s="251"/>
      <c r="B86" s="251"/>
      <c r="C86" s="251"/>
      <c r="D86" s="68" t="s">
        <v>28</v>
      </c>
      <c r="E86" s="103"/>
      <c r="F86" s="103"/>
      <c r="G86" s="103"/>
      <c r="H86" s="89"/>
      <c r="I86" s="89"/>
      <c r="J86" s="89"/>
      <c r="K86" s="89"/>
      <c r="L86" s="89"/>
      <c r="M86" s="89"/>
      <c r="N86" s="89"/>
      <c r="O86" s="89"/>
      <c r="P86" s="89"/>
      <c r="Q86" s="193"/>
      <c r="R86" s="209"/>
      <c r="S86" s="209"/>
      <c r="T86" s="89"/>
      <c r="U86" s="89"/>
      <c r="V86" s="89"/>
      <c r="W86" s="89"/>
      <c r="X86" s="89"/>
      <c r="Y86" s="89"/>
      <c r="Z86" s="200"/>
      <c r="AA86" s="200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78"/>
    </row>
    <row r="87" spans="1:45" s="144" customFormat="1" ht="27.75" customHeight="1">
      <c r="A87" s="249" t="s">
        <v>46</v>
      </c>
      <c r="B87" s="249" t="s">
        <v>91</v>
      </c>
      <c r="C87" s="252" t="s">
        <v>53</v>
      </c>
      <c r="D87" s="147" t="s">
        <v>18</v>
      </c>
      <c r="E87" s="147">
        <f>H87+K87+N87+Q87+AO87+T87+W87+Z87+AC87+AF87+AI87+AL87</f>
        <v>14368.998000000001</v>
      </c>
      <c r="F87" s="147">
        <f>L87+O87+R87+U87+X87+AA87+AD87+AG87+AJ87+AM87+AP87</f>
        <v>9629.0390000000007</v>
      </c>
      <c r="G87" s="147">
        <f>F87*100/E87</f>
        <v>67.012598930001928</v>
      </c>
      <c r="H87" s="147">
        <f t="shared" ref="H87:AL87" si="29">SUM(H90,H96,H99,H102)</f>
        <v>0</v>
      </c>
      <c r="I87" s="147">
        <f t="shared" si="29"/>
        <v>0</v>
      </c>
      <c r="J87" s="147"/>
      <c r="K87" s="147">
        <v>251.065</v>
      </c>
      <c r="L87" s="147">
        <f>SUM(L90,L96,L99,L102)</f>
        <v>251.065</v>
      </c>
      <c r="M87" s="163">
        <v>100</v>
      </c>
      <c r="N87" s="186">
        <v>2.1970000000000001</v>
      </c>
      <c r="O87" s="186">
        <f>SUM(O90,O93,O96,O99,O102)</f>
        <v>2.1970000000000001</v>
      </c>
      <c r="P87" s="163">
        <v>100</v>
      </c>
      <c r="Q87" s="147">
        <f t="shared" si="29"/>
        <v>0</v>
      </c>
      <c r="R87" s="147">
        <f>SUM(R90,R96,R99,R102)</f>
        <v>0</v>
      </c>
      <c r="S87" s="148"/>
      <c r="T87" s="147">
        <f t="shared" si="29"/>
        <v>0</v>
      </c>
      <c r="U87" s="147">
        <f t="shared" si="29"/>
        <v>0</v>
      </c>
      <c r="V87" s="147"/>
      <c r="W87" s="186">
        <f t="shared" si="29"/>
        <v>334.339</v>
      </c>
      <c r="X87" s="147">
        <f t="shared" si="29"/>
        <v>84.733999999999995</v>
      </c>
      <c r="Y87" s="147"/>
      <c r="Z87" s="147">
        <f>SUM(Z90,Z93,Z96,Z99,Z102)</f>
        <v>5181.9610000000002</v>
      </c>
      <c r="AA87" s="147">
        <f>SUM(AA90,AA93,AA96,AA99,AA102)</f>
        <v>5431.5659999999998</v>
      </c>
      <c r="AB87" s="201">
        <f>AA87*100/Z87</f>
        <v>104.81680583856188</v>
      </c>
      <c r="AC87" s="147">
        <f t="shared" ref="AC87:AD87" si="30">SUM(AC90,AC93,AC96,AC99,AC102)</f>
        <v>3859.4769999999999</v>
      </c>
      <c r="AD87" s="147">
        <f t="shared" si="30"/>
        <v>3859.4769999999999</v>
      </c>
      <c r="AE87" s="163">
        <v>100</v>
      </c>
      <c r="AF87" s="147">
        <f>SUM(AF90,AF96,AF99,AF102,AF93)</f>
        <v>367.959</v>
      </c>
      <c r="AG87" s="147"/>
      <c r="AH87" s="147"/>
      <c r="AI87" s="147">
        <f t="shared" si="29"/>
        <v>0</v>
      </c>
      <c r="AJ87" s="147"/>
      <c r="AK87" s="147"/>
      <c r="AL87" s="147">
        <f t="shared" si="29"/>
        <v>0</v>
      </c>
      <c r="AM87" s="147"/>
      <c r="AN87" s="147"/>
      <c r="AO87" s="147">
        <f>SUM(AO90,AO93,AO96,AO99,AO102)</f>
        <v>4372</v>
      </c>
      <c r="AP87" s="147"/>
      <c r="AQ87" s="147"/>
      <c r="AR87" s="147"/>
      <c r="AS87" s="152"/>
    </row>
    <row r="88" spans="1:45" s="144" customFormat="1" ht="40.799999999999997">
      <c r="A88" s="249"/>
      <c r="B88" s="249"/>
      <c r="C88" s="253"/>
      <c r="D88" s="147" t="s">
        <v>27</v>
      </c>
      <c r="E88" s="147">
        <f>H88+K88+N88+Q88+AO88+T88+W88+Z88+AC88+AF88+AI88+AL88</f>
        <v>14368.998000000001</v>
      </c>
      <c r="F88" s="147">
        <f>F87</f>
        <v>9629.0390000000007</v>
      </c>
      <c r="G88" s="147">
        <f>F88*100/E88</f>
        <v>67.012598930001928</v>
      </c>
      <c r="H88" s="147">
        <f t="shared" ref="H88:AL88" si="31">SUM(H91,H97,H100,H103)</f>
        <v>0</v>
      </c>
      <c r="I88" s="147">
        <f t="shared" si="31"/>
        <v>0</v>
      </c>
      <c r="J88" s="147"/>
      <c r="K88" s="147">
        <f>K87</f>
        <v>251.065</v>
      </c>
      <c r="L88" s="147">
        <f t="shared" si="31"/>
        <v>251.07</v>
      </c>
      <c r="M88" s="163">
        <v>100</v>
      </c>
      <c r="N88" s="186">
        <f>N87</f>
        <v>2.1970000000000001</v>
      </c>
      <c r="O88" s="186">
        <f>O87</f>
        <v>2.1970000000000001</v>
      </c>
      <c r="P88" s="163">
        <v>100</v>
      </c>
      <c r="Q88" s="147">
        <f t="shared" si="31"/>
        <v>0</v>
      </c>
      <c r="R88" s="147">
        <f t="shared" si="31"/>
        <v>0</v>
      </c>
      <c r="S88" s="148"/>
      <c r="T88" s="147">
        <f t="shared" si="31"/>
        <v>0</v>
      </c>
      <c r="U88" s="147">
        <f t="shared" si="31"/>
        <v>0</v>
      </c>
      <c r="V88" s="147"/>
      <c r="W88" s="186">
        <f t="shared" si="31"/>
        <v>334.339</v>
      </c>
      <c r="X88" s="147">
        <f t="shared" si="31"/>
        <v>84.733999999999995</v>
      </c>
      <c r="Y88" s="147"/>
      <c r="Z88" s="147">
        <f>SUM(Z91,Z94,Z97,Z100,Z103)</f>
        <v>5181.9610000000002</v>
      </c>
      <c r="AA88" s="147">
        <f>SUM(AA91,AA94,AA97,AA100,AA103)</f>
        <v>5431.5659999999998</v>
      </c>
      <c r="AB88" s="201">
        <f>AA88*100/Z88</f>
        <v>104.81680583856188</v>
      </c>
      <c r="AC88" s="147">
        <f t="shared" ref="AC88:AD88" si="32">SUM(AC91,AC94,AC97,AC100,AC103)</f>
        <v>3859.4769999999999</v>
      </c>
      <c r="AD88" s="147">
        <f t="shared" si="32"/>
        <v>3859.4769999999999</v>
      </c>
      <c r="AE88" s="163">
        <v>100</v>
      </c>
      <c r="AF88" s="147">
        <f>SUM(AF91,AF97,AF100,AF103,AF94)</f>
        <v>367.959</v>
      </c>
      <c r="AG88" s="147"/>
      <c r="AH88" s="147"/>
      <c r="AI88" s="147">
        <f t="shared" si="31"/>
        <v>0</v>
      </c>
      <c r="AJ88" s="147"/>
      <c r="AK88" s="147"/>
      <c r="AL88" s="147">
        <f t="shared" si="31"/>
        <v>0</v>
      </c>
      <c r="AM88" s="147"/>
      <c r="AN88" s="147"/>
      <c r="AO88" s="147">
        <f>SUM(AO91,AO94,AO97,AO100,AO103)</f>
        <v>4372</v>
      </c>
      <c r="AP88" s="147"/>
      <c r="AQ88" s="147"/>
      <c r="AR88" s="147"/>
      <c r="AS88" s="152"/>
    </row>
    <row r="89" spans="1:45" s="75" customFormat="1" ht="61.2">
      <c r="A89" s="249"/>
      <c r="B89" s="249"/>
      <c r="C89" s="253"/>
      <c r="D89" s="86" t="s">
        <v>28</v>
      </c>
      <c r="E89" s="112"/>
      <c r="F89" s="112"/>
      <c r="G89" s="199"/>
      <c r="H89" s="93"/>
      <c r="I89" s="93"/>
      <c r="J89" s="93"/>
      <c r="K89" s="93"/>
      <c r="L89" s="93"/>
      <c r="M89" s="93"/>
      <c r="N89" s="93"/>
      <c r="O89" s="93"/>
      <c r="P89" s="93"/>
      <c r="Q89" s="195"/>
      <c r="R89" s="218"/>
      <c r="S89" s="218"/>
      <c r="T89" s="93"/>
      <c r="U89" s="93"/>
      <c r="V89" s="93"/>
      <c r="W89" s="93"/>
      <c r="X89" s="93"/>
      <c r="Y89" s="93"/>
      <c r="Z89" s="199"/>
      <c r="AA89" s="199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82"/>
    </row>
    <row r="90" spans="1:45" s="81" customFormat="1" ht="67.5" customHeight="1">
      <c r="A90" s="252" t="s">
        <v>72</v>
      </c>
      <c r="B90" s="252" t="s">
        <v>99</v>
      </c>
      <c r="C90" s="253"/>
      <c r="D90" s="93" t="s">
        <v>18</v>
      </c>
      <c r="E90" s="185">
        <f>SUM(H90,K90,N90,Q90,T90,W90,Z90,AC90,AF90,AI90,AL90,AO90)</f>
        <v>2066.7339999999999</v>
      </c>
      <c r="F90" s="112">
        <f>SUM(I90,L90,O90,R90,U90,X90,AA90,AD90,AG90,AJ90,AM90,AP90)</f>
        <v>84.733999999999995</v>
      </c>
      <c r="G90" s="199">
        <f t="shared" ref="G90:G94" si="33">F90*100/E90</f>
        <v>4.0998986807204023</v>
      </c>
      <c r="H90" s="93">
        <v>0</v>
      </c>
      <c r="I90" s="93">
        <v>0</v>
      </c>
      <c r="J90" s="93"/>
      <c r="K90" s="93">
        <v>0</v>
      </c>
      <c r="L90" s="93">
        <v>0</v>
      </c>
      <c r="M90" s="93"/>
      <c r="N90" s="93">
        <v>0</v>
      </c>
      <c r="O90" s="93">
        <v>0</v>
      </c>
      <c r="P90" s="93"/>
      <c r="Q90" s="195">
        <v>0</v>
      </c>
      <c r="R90" s="218">
        <v>0</v>
      </c>
      <c r="S90" s="218"/>
      <c r="T90" s="93">
        <v>0</v>
      </c>
      <c r="U90" s="93">
        <v>0</v>
      </c>
      <c r="V90" s="93"/>
      <c r="W90" s="93">
        <v>84.733999999999995</v>
      </c>
      <c r="X90" s="93">
        <v>84.733999999999995</v>
      </c>
      <c r="Y90" s="93"/>
      <c r="Z90" s="199">
        <v>0</v>
      </c>
      <c r="AA90" s="199">
        <v>0</v>
      </c>
      <c r="AB90" s="93"/>
      <c r="AC90" s="93">
        <v>0</v>
      </c>
      <c r="AD90" s="93">
        <v>0</v>
      </c>
      <c r="AE90" s="93"/>
      <c r="AF90" s="93">
        <v>0</v>
      </c>
      <c r="AG90" s="93"/>
      <c r="AH90" s="93"/>
      <c r="AI90" s="93">
        <v>0</v>
      </c>
      <c r="AJ90" s="93"/>
      <c r="AK90" s="93"/>
      <c r="AL90" s="93">
        <v>0</v>
      </c>
      <c r="AM90" s="93"/>
      <c r="AN90" s="93"/>
      <c r="AO90" s="183">
        <v>1982</v>
      </c>
      <c r="AP90" s="93"/>
      <c r="AQ90" s="93"/>
      <c r="AR90" s="93"/>
    </row>
    <row r="91" spans="1:45" s="81" customFormat="1" ht="40.799999999999997">
      <c r="A91" s="253"/>
      <c r="B91" s="253"/>
      <c r="C91" s="253"/>
      <c r="D91" s="93" t="s">
        <v>27</v>
      </c>
      <c r="E91" s="185">
        <f t="shared" ref="E91:E100" si="34">SUM(H91,K91,N91,Q91,T91,W91,Z91,AC91,AF91,AI91,AL91,AO91)</f>
        <v>2066.7339999999999</v>
      </c>
      <c r="F91" s="189">
        <f t="shared" ref="F91:F103" si="35">SUM(I91,L91,O91,R91,U91,X91,AA91,AD91,AG91,AJ91,AM91,AP91)</f>
        <v>84.733999999999995</v>
      </c>
      <c r="G91" s="199">
        <f t="shared" si="33"/>
        <v>4.0998986807204023</v>
      </c>
      <c r="H91" s="93">
        <v>0</v>
      </c>
      <c r="I91" s="93">
        <v>0</v>
      </c>
      <c r="J91" s="93"/>
      <c r="K91" s="93">
        <v>0</v>
      </c>
      <c r="L91" s="93">
        <v>0</v>
      </c>
      <c r="M91" s="93"/>
      <c r="N91" s="93">
        <v>0</v>
      </c>
      <c r="O91" s="93">
        <v>0</v>
      </c>
      <c r="P91" s="93"/>
      <c r="Q91" s="195">
        <v>0</v>
      </c>
      <c r="R91" s="218">
        <v>0</v>
      </c>
      <c r="S91" s="218"/>
      <c r="T91" s="93">
        <v>0</v>
      </c>
      <c r="U91" s="93">
        <v>0</v>
      </c>
      <c r="V91" s="93"/>
      <c r="W91" s="93">
        <v>84.733999999999995</v>
      </c>
      <c r="X91" s="93">
        <v>84.733999999999995</v>
      </c>
      <c r="Y91" s="93"/>
      <c r="Z91" s="199">
        <v>0</v>
      </c>
      <c r="AA91" s="199">
        <v>0</v>
      </c>
      <c r="AB91" s="93"/>
      <c r="AC91" s="93">
        <v>0</v>
      </c>
      <c r="AD91" s="93">
        <v>0</v>
      </c>
      <c r="AE91" s="93"/>
      <c r="AF91" s="93">
        <v>0</v>
      </c>
      <c r="AG91" s="93"/>
      <c r="AH91" s="93"/>
      <c r="AI91" s="93">
        <v>0</v>
      </c>
      <c r="AJ91" s="93"/>
      <c r="AK91" s="93"/>
      <c r="AL91" s="93">
        <v>0</v>
      </c>
      <c r="AM91" s="93"/>
      <c r="AN91" s="93"/>
      <c r="AO91" s="183">
        <v>1982</v>
      </c>
      <c r="AP91" s="93"/>
      <c r="AQ91" s="93"/>
      <c r="AR91" s="93"/>
    </row>
    <row r="92" spans="1:45" s="81" customFormat="1" ht="61.2">
      <c r="A92" s="254"/>
      <c r="B92" s="254"/>
      <c r="C92" s="253"/>
      <c r="D92" s="86" t="s">
        <v>28</v>
      </c>
      <c r="E92" s="112"/>
      <c r="F92" s="189"/>
      <c r="G92" s="199"/>
      <c r="H92" s="93"/>
      <c r="I92" s="93"/>
      <c r="J92" s="93"/>
      <c r="K92" s="93"/>
      <c r="L92" s="93"/>
      <c r="M92" s="93"/>
      <c r="N92" s="93"/>
      <c r="O92" s="93"/>
      <c r="P92" s="93"/>
      <c r="Q92" s="195"/>
      <c r="R92" s="218"/>
      <c r="S92" s="218"/>
      <c r="T92" s="93"/>
      <c r="U92" s="93"/>
      <c r="V92" s="93"/>
      <c r="W92" s="93"/>
      <c r="X92" s="93"/>
      <c r="Y92" s="93"/>
      <c r="Z92" s="199"/>
      <c r="AA92" s="199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</row>
    <row r="93" spans="1:45" s="81" customFormat="1" ht="41.25" customHeight="1">
      <c r="A93" s="252" t="s">
        <v>109</v>
      </c>
      <c r="B93" s="252" t="s">
        <v>108</v>
      </c>
      <c r="C93" s="253"/>
      <c r="D93" s="93" t="s">
        <v>18</v>
      </c>
      <c r="E93" s="224">
        <f>SUM(H93,K93,N93,Q93,T93,W93,Z93,AC93,AF93,AI93,AL93,AO93)</f>
        <v>9409.3970000000008</v>
      </c>
      <c r="F93" s="224">
        <f t="shared" si="35"/>
        <v>9041.4380000000001</v>
      </c>
      <c r="G93" s="199">
        <f t="shared" si="33"/>
        <v>96.08945185329091</v>
      </c>
      <c r="H93" s="93">
        <v>0</v>
      </c>
      <c r="I93" s="93">
        <v>0</v>
      </c>
      <c r="J93" s="93"/>
      <c r="K93" s="93">
        <v>0</v>
      </c>
      <c r="L93" s="93">
        <v>0</v>
      </c>
      <c r="M93" s="93"/>
      <c r="N93" s="93">
        <v>0</v>
      </c>
      <c r="O93" s="93">
        <v>0</v>
      </c>
      <c r="P93" s="93"/>
      <c r="Q93" s="195">
        <v>0</v>
      </c>
      <c r="R93" s="218">
        <v>0</v>
      </c>
      <c r="S93" s="218"/>
      <c r="T93" s="93">
        <v>0</v>
      </c>
      <c r="U93" s="93">
        <v>0</v>
      </c>
      <c r="V93" s="93"/>
      <c r="W93" s="93">
        <v>0</v>
      </c>
      <c r="X93" s="93">
        <v>0</v>
      </c>
      <c r="Y93" s="93"/>
      <c r="Z93" s="199">
        <v>5181.9610000000002</v>
      </c>
      <c r="AA93" s="199">
        <v>5181.9610000000002</v>
      </c>
      <c r="AB93" s="88">
        <v>100</v>
      </c>
      <c r="AC93" s="93">
        <f>AD93</f>
        <v>3859.4769999999999</v>
      </c>
      <c r="AD93" s="93">
        <v>3859.4769999999999</v>
      </c>
      <c r="AE93" s="88">
        <v>100</v>
      </c>
      <c r="AF93" s="93">
        <v>367.959</v>
      </c>
      <c r="AG93" s="93"/>
      <c r="AH93" s="93"/>
      <c r="AI93" s="93">
        <v>0</v>
      </c>
      <c r="AJ93" s="93"/>
      <c r="AK93" s="93"/>
      <c r="AL93" s="93">
        <v>0</v>
      </c>
      <c r="AM93" s="93"/>
      <c r="AN93" s="93"/>
      <c r="AO93" s="183">
        <v>0</v>
      </c>
      <c r="AP93" s="93"/>
      <c r="AQ93" s="93"/>
      <c r="AR93" s="93"/>
    </row>
    <row r="94" spans="1:45" s="81" customFormat="1" ht="60" customHeight="1">
      <c r="A94" s="253"/>
      <c r="B94" s="253"/>
      <c r="C94" s="253"/>
      <c r="D94" s="93" t="s">
        <v>27</v>
      </c>
      <c r="E94" s="224">
        <f t="shared" si="34"/>
        <v>9409.3970000000008</v>
      </c>
      <c r="F94" s="224">
        <f t="shared" si="35"/>
        <v>9041.4380000000001</v>
      </c>
      <c r="G94" s="199">
        <f t="shared" si="33"/>
        <v>96.08945185329091</v>
      </c>
      <c r="H94" s="93">
        <v>0</v>
      </c>
      <c r="I94" s="93">
        <v>0</v>
      </c>
      <c r="J94" s="93"/>
      <c r="K94" s="93">
        <v>0</v>
      </c>
      <c r="L94" s="93">
        <v>0</v>
      </c>
      <c r="M94" s="93"/>
      <c r="N94" s="93">
        <v>0</v>
      </c>
      <c r="O94" s="93">
        <v>0</v>
      </c>
      <c r="P94" s="93"/>
      <c r="Q94" s="195">
        <v>0</v>
      </c>
      <c r="R94" s="218">
        <v>0</v>
      </c>
      <c r="S94" s="218"/>
      <c r="T94" s="93">
        <v>0</v>
      </c>
      <c r="U94" s="93">
        <v>0</v>
      </c>
      <c r="V94" s="93"/>
      <c r="W94" s="93">
        <v>0</v>
      </c>
      <c r="X94" s="93">
        <v>0</v>
      </c>
      <c r="Y94" s="93"/>
      <c r="Z94" s="199">
        <v>5181.9610000000002</v>
      </c>
      <c r="AA94" s="199">
        <v>5181.9610000000002</v>
      </c>
      <c r="AB94" s="88">
        <v>100</v>
      </c>
      <c r="AC94" s="93">
        <f>AC93</f>
        <v>3859.4769999999999</v>
      </c>
      <c r="AD94" s="93">
        <f>AD93</f>
        <v>3859.4769999999999</v>
      </c>
      <c r="AE94" s="88">
        <v>100</v>
      </c>
      <c r="AF94" s="93">
        <f>AF93</f>
        <v>367.959</v>
      </c>
      <c r="AG94" s="93"/>
      <c r="AH94" s="93"/>
      <c r="AI94" s="93">
        <v>0</v>
      </c>
      <c r="AJ94" s="93"/>
      <c r="AK94" s="93"/>
      <c r="AL94" s="93">
        <v>0</v>
      </c>
      <c r="AM94" s="93"/>
      <c r="AN94" s="93"/>
      <c r="AO94" s="184">
        <v>0</v>
      </c>
      <c r="AP94" s="93"/>
      <c r="AQ94" s="93"/>
      <c r="AR94" s="93"/>
    </row>
    <row r="95" spans="1:45" s="81" customFormat="1" ht="92.25" customHeight="1">
      <c r="A95" s="254"/>
      <c r="B95" s="254"/>
      <c r="C95" s="253"/>
      <c r="D95" s="86" t="s">
        <v>28</v>
      </c>
      <c r="E95" s="112"/>
      <c r="F95" s="189"/>
      <c r="G95" s="112"/>
      <c r="H95" s="93"/>
      <c r="I95" s="93"/>
      <c r="J95" s="93"/>
      <c r="K95" s="93"/>
      <c r="L95" s="93"/>
      <c r="M95" s="93"/>
      <c r="N95" s="93"/>
      <c r="O95" s="93"/>
      <c r="P95" s="93"/>
      <c r="Q95" s="195"/>
      <c r="R95" s="218"/>
      <c r="S95" s="218"/>
      <c r="T95" s="93"/>
      <c r="U95" s="93"/>
      <c r="V95" s="93"/>
      <c r="W95" s="93"/>
      <c r="X95" s="93"/>
      <c r="Y95" s="93"/>
      <c r="Z95" s="199"/>
      <c r="AA95" s="199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</row>
    <row r="96" spans="1:45" s="81" customFormat="1" ht="94.5" customHeight="1">
      <c r="A96" s="252" t="s">
        <v>100</v>
      </c>
      <c r="B96" s="252" t="s">
        <v>101</v>
      </c>
      <c r="C96" s="253"/>
      <c r="D96" s="93" t="s">
        <v>18</v>
      </c>
      <c r="E96" s="112">
        <f t="shared" si="34"/>
        <v>2340</v>
      </c>
      <c r="F96" s="189">
        <f t="shared" si="35"/>
        <v>0</v>
      </c>
      <c r="G96" s="112"/>
      <c r="H96" s="93">
        <v>0</v>
      </c>
      <c r="I96" s="93">
        <v>0</v>
      </c>
      <c r="J96" s="93"/>
      <c r="K96" s="93">
        <v>0</v>
      </c>
      <c r="L96" s="93">
        <v>0</v>
      </c>
      <c r="M96" s="93"/>
      <c r="N96" s="93">
        <v>0</v>
      </c>
      <c r="O96" s="93">
        <v>0</v>
      </c>
      <c r="P96" s="93"/>
      <c r="Q96" s="195">
        <v>0</v>
      </c>
      <c r="R96" s="218">
        <v>0</v>
      </c>
      <c r="S96" s="218"/>
      <c r="T96" s="93">
        <v>0</v>
      </c>
      <c r="U96" s="93">
        <v>0</v>
      </c>
      <c r="V96" s="93"/>
      <c r="W96" s="93">
        <v>0</v>
      </c>
      <c r="X96" s="93">
        <v>0</v>
      </c>
      <c r="Y96" s="93"/>
      <c r="Z96" s="199">
        <v>0</v>
      </c>
      <c r="AA96" s="199">
        <v>0</v>
      </c>
      <c r="AB96" s="93"/>
      <c r="AC96" s="93">
        <v>0</v>
      </c>
      <c r="AD96" s="93">
        <v>0</v>
      </c>
      <c r="AE96" s="93"/>
      <c r="AF96" s="93">
        <v>0</v>
      </c>
      <c r="AG96" s="93"/>
      <c r="AH96" s="93"/>
      <c r="AI96" s="93">
        <v>0</v>
      </c>
      <c r="AJ96" s="93"/>
      <c r="AK96" s="93"/>
      <c r="AL96" s="93">
        <v>0</v>
      </c>
      <c r="AM96" s="93"/>
      <c r="AN96" s="93"/>
      <c r="AO96" s="93">
        <v>2340</v>
      </c>
      <c r="AP96" s="93"/>
      <c r="AQ96" s="93"/>
      <c r="AR96" s="93"/>
    </row>
    <row r="97" spans="1:108" s="81" customFormat="1" ht="78.75" customHeight="1">
      <c r="A97" s="253"/>
      <c r="B97" s="253"/>
      <c r="C97" s="253"/>
      <c r="D97" s="93" t="s">
        <v>27</v>
      </c>
      <c r="E97" s="112">
        <f t="shared" si="34"/>
        <v>2340</v>
      </c>
      <c r="F97" s="189">
        <f t="shared" si="35"/>
        <v>0</v>
      </c>
      <c r="G97" s="112"/>
      <c r="H97" s="93">
        <v>0</v>
      </c>
      <c r="I97" s="93">
        <v>0</v>
      </c>
      <c r="J97" s="93"/>
      <c r="K97" s="93">
        <v>0</v>
      </c>
      <c r="L97" s="93">
        <v>0</v>
      </c>
      <c r="M97" s="93"/>
      <c r="N97" s="93">
        <v>0</v>
      </c>
      <c r="O97" s="93">
        <v>0</v>
      </c>
      <c r="P97" s="93"/>
      <c r="Q97" s="195">
        <v>0</v>
      </c>
      <c r="R97" s="218">
        <v>0</v>
      </c>
      <c r="S97" s="218"/>
      <c r="T97" s="93">
        <v>0</v>
      </c>
      <c r="U97" s="93">
        <v>0</v>
      </c>
      <c r="V97" s="93"/>
      <c r="W97" s="93">
        <v>0</v>
      </c>
      <c r="X97" s="93">
        <v>0</v>
      </c>
      <c r="Y97" s="93"/>
      <c r="Z97" s="199">
        <v>0</v>
      </c>
      <c r="AA97" s="199">
        <v>0</v>
      </c>
      <c r="AB97" s="93"/>
      <c r="AC97" s="93">
        <v>0</v>
      </c>
      <c r="AD97" s="93">
        <v>0</v>
      </c>
      <c r="AE97" s="93"/>
      <c r="AF97" s="93">
        <v>0</v>
      </c>
      <c r="AG97" s="93"/>
      <c r="AH97" s="93"/>
      <c r="AI97" s="93">
        <v>0</v>
      </c>
      <c r="AJ97" s="93"/>
      <c r="AK97" s="93"/>
      <c r="AL97" s="93">
        <v>0</v>
      </c>
      <c r="AM97" s="93"/>
      <c r="AN97" s="93"/>
      <c r="AO97" s="93">
        <v>2340</v>
      </c>
      <c r="AP97" s="93"/>
      <c r="AQ97" s="93"/>
      <c r="AR97" s="93"/>
    </row>
    <row r="98" spans="1:108" s="81" customFormat="1" ht="97.5" customHeight="1">
      <c r="A98" s="254"/>
      <c r="B98" s="254"/>
      <c r="C98" s="253"/>
      <c r="D98" s="86" t="s">
        <v>28</v>
      </c>
      <c r="E98" s="112"/>
      <c r="F98" s="189"/>
      <c r="G98" s="112"/>
      <c r="H98" s="93"/>
      <c r="I98" s="93"/>
      <c r="J98" s="93"/>
      <c r="K98" s="93"/>
      <c r="L98" s="93"/>
      <c r="M98" s="93"/>
      <c r="N98" s="93"/>
      <c r="O98" s="93"/>
      <c r="P98" s="93"/>
      <c r="Q98" s="195"/>
      <c r="R98" s="218"/>
      <c r="S98" s="218"/>
      <c r="T98" s="93"/>
      <c r="U98" s="93"/>
      <c r="V98" s="93"/>
      <c r="W98" s="93"/>
      <c r="X98" s="93"/>
      <c r="Y98" s="93"/>
      <c r="Z98" s="199"/>
      <c r="AA98" s="199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</row>
    <row r="99" spans="1:108" s="81" customFormat="1" ht="101.25" customHeight="1">
      <c r="A99" s="252" t="s">
        <v>103</v>
      </c>
      <c r="B99" s="252" t="s">
        <v>102</v>
      </c>
      <c r="C99" s="253"/>
      <c r="D99" s="93" t="s">
        <v>18</v>
      </c>
      <c r="E99" s="112">
        <f t="shared" si="34"/>
        <v>50</v>
      </c>
      <c r="F99" s="189">
        <f t="shared" si="35"/>
        <v>0</v>
      </c>
      <c r="G99" s="112"/>
      <c r="H99" s="93">
        <v>0</v>
      </c>
      <c r="I99" s="93">
        <v>0</v>
      </c>
      <c r="J99" s="93"/>
      <c r="K99" s="93">
        <v>0</v>
      </c>
      <c r="L99" s="93">
        <v>0</v>
      </c>
      <c r="M99" s="93"/>
      <c r="N99" s="93">
        <v>0</v>
      </c>
      <c r="O99" s="93">
        <v>0</v>
      </c>
      <c r="P99" s="93"/>
      <c r="Q99" s="195">
        <v>0</v>
      </c>
      <c r="R99" s="218">
        <v>0</v>
      </c>
      <c r="S99" s="218"/>
      <c r="T99" s="93">
        <v>0</v>
      </c>
      <c r="U99" s="93">
        <v>0</v>
      </c>
      <c r="V99" s="93"/>
      <c r="W99" s="93">
        <v>0</v>
      </c>
      <c r="X99" s="93">
        <v>0</v>
      </c>
      <c r="Y99" s="93"/>
      <c r="Z99" s="199">
        <v>0</v>
      </c>
      <c r="AA99" s="199">
        <v>0</v>
      </c>
      <c r="AB99" s="93"/>
      <c r="AC99" s="93">
        <v>0</v>
      </c>
      <c r="AD99" s="93">
        <v>0</v>
      </c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>
        <v>50</v>
      </c>
      <c r="AP99" s="93"/>
      <c r="AQ99" s="93"/>
      <c r="AR99" s="93"/>
    </row>
    <row r="100" spans="1:108" s="81" customFormat="1" ht="63" customHeight="1">
      <c r="A100" s="253"/>
      <c r="B100" s="253"/>
      <c r="C100" s="253"/>
      <c r="D100" s="93" t="s">
        <v>27</v>
      </c>
      <c r="E100" s="112">
        <f t="shared" si="34"/>
        <v>50</v>
      </c>
      <c r="F100" s="189">
        <f t="shared" si="35"/>
        <v>0</v>
      </c>
      <c r="G100" s="112"/>
      <c r="H100" s="93">
        <v>0</v>
      </c>
      <c r="I100" s="93">
        <v>0</v>
      </c>
      <c r="J100" s="93"/>
      <c r="K100" s="93">
        <v>0</v>
      </c>
      <c r="L100" s="93">
        <v>0</v>
      </c>
      <c r="M100" s="93"/>
      <c r="N100" s="93">
        <v>0</v>
      </c>
      <c r="O100" s="93">
        <v>0</v>
      </c>
      <c r="P100" s="93"/>
      <c r="Q100" s="195">
        <v>0</v>
      </c>
      <c r="R100" s="218">
        <v>0</v>
      </c>
      <c r="S100" s="218"/>
      <c r="T100" s="93">
        <v>0</v>
      </c>
      <c r="U100" s="93">
        <v>0</v>
      </c>
      <c r="V100" s="93"/>
      <c r="W100" s="93">
        <v>0</v>
      </c>
      <c r="X100" s="93">
        <v>0</v>
      </c>
      <c r="Y100" s="93"/>
      <c r="Z100" s="199">
        <v>0</v>
      </c>
      <c r="AA100" s="199">
        <v>0</v>
      </c>
      <c r="AB100" s="93"/>
      <c r="AC100" s="93">
        <v>0</v>
      </c>
      <c r="AD100" s="93">
        <v>0</v>
      </c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>
        <v>50</v>
      </c>
      <c r="AP100" s="93"/>
      <c r="AQ100" s="93"/>
      <c r="AR100" s="93"/>
    </row>
    <row r="101" spans="1:108" s="81" customFormat="1" ht="208.5" customHeight="1">
      <c r="A101" s="254"/>
      <c r="B101" s="254"/>
      <c r="C101" s="253"/>
      <c r="D101" s="86" t="s">
        <v>28</v>
      </c>
      <c r="E101" s="112"/>
      <c r="F101" s="189"/>
      <c r="G101" s="112"/>
      <c r="H101" s="93"/>
      <c r="I101" s="93"/>
      <c r="J101" s="93"/>
      <c r="K101" s="93"/>
      <c r="L101" s="93"/>
      <c r="M101" s="93"/>
      <c r="N101" s="93"/>
      <c r="O101" s="93"/>
      <c r="P101" s="93"/>
      <c r="Q101" s="195"/>
      <c r="R101" s="218"/>
      <c r="S101" s="218"/>
      <c r="T101" s="93"/>
      <c r="U101" s="93"/>
      <c r="V101" s="93"/>
      <c r="W101" s="93"/>
      <c r="X101" s="93"/>
      <c r="Y101" s="93"/>
      <c r="Z101" s="199"/>
      <c r="AA101" s="199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</row>
    <row r="102" spans="1:108" s="81" customFormat="1" ht="136.5" customHeight="1">
      <c r="A102" s="252" t="s">
        <v>104</v>
      </c>
      <c r="B102" s="252" t="s">
        <v>105</v>
      </c>
      <c r="C102" s="253"/>
      <c r="D102" s="93" t="s">
        <v>18</v>
      </c>
      <c r="E102" s="224">
        <f>H102+K102+N102+Q102+T102+W102+Z102+AC102+AF102+AI102+AL102+AO102</f>
        <v>502.86699999999996</v>
      </c>
      <c r="F102" s="224">
        <f t="shared" si="35"/>
        <v>502.86699999999996</v>
      </c>
      <c r="G102" s="112">
        <f>F102*100/E102</f>
        <v>100</v>
      </c>
      <c r="H102" s="93">
        <v>0</v>
      </c>
      <c r="I102" s="93">
        <v>0</v>
      </c>
      <c r="J102" s="93"/>
      <c r="K102" s="93">
        <v>251.065</v>
      </c>
      <c r="L102" s="93">
        <v>251.065</v>
      </c>
      <c r="M102" s="88">
        <v>100</v>
      </c>
      <c r="N102" s="93">
        <v>2.1970000000000001</v>
      </c>
      <c r="O102" s="93">
        <v>2.1970000000000001</v>
      </c>
      <c r="P102" s="88">
        <v>100</v>
      </c>
      <c r="Q102" s="195">
        <v>0</v>
      </c>
      <c r="R102" s="218">
        <v>0</v>
      </c>
      <c r="S102" s="218"/>
      <c r="T102" s="93">
        <v>0</v>
      </c>
      <c r="U102" s="93">
        <v>0</v>
      </c>
      <c r="V102" s="93"/>
      <c r="W102" s="93">
        <v>249.60499999999999</v>
      </c>
      <c r="X102" s="93">
        <v>0</v>
      </c>
      <c r="Y102" s="93"/>
      <c r="Z102" s="199">
        <v>0</v>
      </c>
      <c r="AA102" s="199">
        <v>249.60499999999999</v>
      </c>
      <c r="AB102" s="93"/>
      <c r="AC102" s="93">
        <v>0</v>
      </c>
      <c r="AD102" s="93">
        <v>0</v>
      </c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</row>
    <row r="103" spans="1:108" s="81" customFormat="1" ht="75.75" customHeight="1">
      <c r="A103" s="253"/>
      <c r="B103" s="253"/>
      <c r="C103" s="253"/>
      <c r="D103" s="93" t="s">
        <v>27</v>
      </c>
      <c r="E103" s="224">
        <f>E102</f>
        <v>502.86699999999996</v>
      </c>
      <c r="F103" s="224">
        <f t="shared" si="35"/>
        <v>502.87199999999996</v>
      </c>
      <c r="G103" s="112">
        <f>F103*100/E103</f>
        <v>100.00099429869131</v>
      </c>
      <c r="H103" s="93">
        <v>0</v>
      </c>
      <c r="I103" s="93">
        <v>0</v>
      </c>
      <c r="J103" s="93"/>
      <c r="K103" s="93">
        <f>K102</f>
        <v>251.065</v>
      </c>
      <c r="L103" s="93">
        <v>251.07</v>
      </c>
      <c r="M103" s="88">
        <v>100</v>
      </c>
      <c r="N103" s="93">
        <f>N102</f>
        <v>2.1970000000000001</v>
      </c>
      <c r="O103" s="93">
        <f>O102</f>
        <v>2.1970000000000001</v>
      </c>
      <c r="P103" s="88">
        <v>100</v>
      </c>
      <c r="Q103" s="195">
        <v>0</v>
      </c>
      <c r="R103" s="218">
        <v>0</v>
      </c>
      <c r="S103" s="218"/>
      <c r="T103" s="93">
        <v>0</v>
      </c>
      <c r="U103" s="93">
        <v>0</v>
      </c>
      <c r="V103" s="93"/>
      <c r="W103" s="93">
        <f>W102</f>
        <v>249.60499999999999</v>
      </c>
      <c r="X103" s="93">
        <v>0</v>
      </c>
      <c r="Y103" s="93"/>
      <c r="Z103" s="199">
        <v>0</v>
      </c>
      <c r="AA103" s="199">
        <v>249.60499999999999</v>
      </c>
      <c r="AB103" s="93"/>
      <c r="AC103" s="93">
        <v>0</v>
      </c>
      <c r="AD103" s="93">
        <v>0</v>
      </c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</row>
    <row r="104" spans="1:108" s="81" customFormat="1" ht="98.25" customHeight="1">
      <c r="A104" s="254"/>
      <c r="B104" s="254"/>
      <c r="C104" s="254"/>
      <c r="D104" s="86" t="s">
        <v>28</v>
      </c>
      <c r="E104" s="112"/>
      <c r="F104" s="189"/>
      <c r="G104" s="112"/>
      <c r="H104" s="93"/>
      <c r="I104" s="93"/>
      <c r="J104" s="93"/>
      <c r="K104" s="93"/>
      <c r="L104" s="93"/>
      <c r="M104" s="93"/>
      <c r="N104" s="93"/>
      <c r="O104" s="93"/>
      <c r="P104" s="93"/>
      <c r="Q104" s="195"/>
      <c r="R104" s="218"/>
      <c r="S104" s="218"/>
      <c r="T104" s="93"/>
      <c r="U104" s="93"/>
      <c r="V104" s="93"/>
      <c r="W104" s="93"/>
      <c r="X104" s="93"/>
      <c r="Y104" s="93"/>
      <c r="Z104" s="199"/>
      <c r="AA104" s="199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</row>
    <row r="105" spans="1:108" s="134" customFormat="1" ht="36.75" customHeight="1">
      <c r="A105" s="255" t="s">
        <v>93</v>
      </c>
      <c r="B105" s="255"/>
      <c r="C105" s="255"/>
      <c r="D105" s="125" t="s">
        <v>18</v>
      </c>
      <c r="E105" s="147">
        <f>H105+K105+N105+Q105+T105+Z105+AF105+AI105+AL105+AO105+W105+AC105</f>
        <v>14368.998</v>
      </c>
      <c r="F105" s="144">
        <f>SUM(F90,F93,F96,F99,F102)</f>
        <v>9629.0390000000007</v>
      </c>
      <c r="G105" s="144">
        <f>F105*100/E105</f>
        <v>67.012598930001943</v>
      </c>
      <c r="H105" s="144">
        <f t="shared" ref="H105:AL106" si="36">SUM(H99,H96,H90)</f>
        <v>0</v>
      </c>
      <c r="I105" s="144">
        <f t="shared" si="36"/>
        <v>0</v>
      </c>
      <c r="J105" s="144"/>
      <c r="K105" s="144">
        <v>251.065</v>
      </c>
      <c r="L105" s="144">
        <f>K105</f>
        <v>251.065</v>
      </c>
      <c r="M105" s="150">
        <v>100</v>
      </c>
      <c r="N105" s="187">
        <f>SUM(N99,N96,N90,N102)</f>
        <v>2.1970000000000001</v>
      </c>
      <c r="O105" s="187">
        <v>2.1970000000000001</v>
      </c>
      <c r="P105" s="150">
        <v>100</v>
      </c>
      <c r="Q105" s="144">
        <f t="shared" si="36"/>
        <v>0</v>
      </c>
      <c r="R105" s="144">
        <v>0</v>
      </c>
      <c r="S105" s="145"/>
      <c r="T105" s="144">
        <f t="shared" si="36"/>
        <v>0</v>
      </c>
      <c r="U105" s="144">
        <f t="shared" ref="U105" si="37">SUM(U99,U96,U90)</f>
        <v>0</v>
      </c>
      <c r="V105" s="144"/>
      <c r="W105" s="187">
        <f>SUM(W90,W93,W96,W99,W102)</f>
        <v>334.339</v>
      </c>
      <c r="X105" s="144">
        <f>SUM(X90,X93,X96,X99,X102)</f>
        <v>84.733999999999995</v>
      </c>
      <c r="Y105" s="202">
        <f>X105/W105*100</f>
        <v>25.343737942627094</v>
      </c>
      <c r="Z105" s="144">
        <f>SUM(Z99,Z96,Z90,Z87)</f>
        <v>5181.9610000000002</v>
      </c>
      <c r="AA105" s="144">
        <f>SUM(AA99,AA96,AA90,AA87)</f>
        <v>5431.5659999999998</v>
      </c>
      <c r="AB105" s="150">
        <f>AA106/Z106*100</f>
        <v>104.81680583856188</v>
      </c>
      <c r="AC105" s="144">
        <f t="shared" ref="AC105:AD105" si="38">SUM(AC99,AC96,AC90,AC87)</f>
        <v>3859.4769999999999</v>
      </c>
      <c r="AD105" s="144">
        <f t="shared" si="38"/>
        <v>3859.4769999999999</v>
      </c>
      <c r="AE105" s="150">
        <v>100</v>
      </c>
      <c r="AF105" s="144">
        <f>SUM(AF99,AF96,AF90,AF93)</f>
        <v>367.959</v>
      </c>
      <c r="AG105" s="144"/>
      <c r="AH105" s="144"/>
      <c r="AI105" s="144">
        <f t="shared" si="36"/>
        <v>0</v>
      </c>
      <c r="AJ105" s="144"/>
      <c r="AK105" s="144"/>
      <c r="AL105" s="144">
        <f t="shared" si="36"/>
        <v>0</v>
      </c>
      <c r="AM105" s="144"/>
      <c r="AN105" s="144"/>
      <c r="AO105" s="144">
        <f>SUM(AO99,AO93,AO96,AO90)</f>
        <v>4372</v>
      </c>
      <c r="AP105" s="144"/>
      <c r="AQ105" s="144"/>
      <c r="AR105" s="135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9"/>
      <c r="BM105" s="149"/>
      <c r="BN105" s="149"/>
      <c r="BO105" s="149"/>
      <c r="BP105" s="149"/>
      <c r="BQ105" s="149"/>
      <c r="BR105" s="149"/>
      <c r="BS105" s="149"/>
      <c r="BT105" s="149"/>
      <c r="BU105" s="149"/>
      <c r="BV105" s="149"/>
      <c r="BW105" s="149"/>
      <c r="BX105" s="149"/>
      <c r="BY105" s="149"/>
      <c r="BZ105" s="149"/>
      <c r="CA105" s="149"/>
      <c r="CB105" s="149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49"/>
      <c r="CN105" s="149"/>
      <c r="CO105" s="149"/>
      <c r="CP105" s="149"/>
      <c r="CQ105" s="149"/>
      <c r="CR105" s="149"/>
      <c r="CS105" s="149"/>
      <c r="CT105" s="149"/>
      <c r="CU105" s="149"/>
      <c r="CV105" s="149"/>
      <c r="CW105" s="149"/>
      <c r="CX105" s="149"/>
      <c r="CY105" s="149"/>
      <c r="CZ105" s="149"/>
      <c r="DA105" s="149"/>
      <c r="DB105" s="149"/>
      <c r="DC105" s="149"/>
      <c r="DD105" s="149"/>
    </row>
    <row r="106" spans="1:108" s="134" customFormat="1" ht="55.5" customHeight="1">
      <c r="A106" s="255"/>
      <c r="B106" s="255"/>
      <c r="C106" s="255"/>
      <c r="D106" s="125" t="s">
        <v>27</v>
      </c>
      <c r="E106" s="147">
        <f>H106+K106+N106+Q106+T106+W106+Z106+AC106+AF106+AI106+AL106+AO106</f>
        <v>14368.998000000001</v>
      </c>
      <c r="F106" s="126">
        <f>F105</f>
        <v>9629.0390000000007</v>
      </c>
      <c r="G106" s="144">
        <f>F106*100/E106</f>
        <v>67.012598930001928</v>
      </c>
      <c r="H106" s="144">
        <f t="shared" si="36"/>
        <v>0</v>
      </c>
      <c r="I106" s="144">
        <f t="shared" si="36"/>
        <v>0</v>
      </c>
      <c r="J106" s="126"/>
      <c r="K106" s="144">
        <f>K105</f>
        <v>251.065</v>
      </c>
      <c r="L106" s="144">
        <f>K106</f>
        <v>251.065</v>
      </c>
      <c r="M106" s="127">
        <v>100</v>
      </c>
      <c r="N106" s="188">
        <f>N105</f>
        <v>2.1970000000000001</v>
      </c>
      <c r="O106" s="188">
        <v>2.1970000000000001</v>
      </c>
      <c r="P106" s="127">
        <v>100</v>
      </c>
      <c r="Q106" s="126">
        <v>0</v>
      </c>
      <c r="R106" s="126">
        <v>0</v>
      </c>
      <c r="S106" s="128"/>
      <c r="T106" s="144">
        <f t="shared" si="36"/>
        <v>0</v>
      </c>
      <c r="U106" s="144">
        <f t="shared" ref="U106" si="39">SUM(U100,U97,U91)</f>
        <v>0</v>
      </c>
      <c r="V106" s="126"/>
      <c r="W106" s="188">
        <f>W105</f>
        <v>334.339</v>
      </c>
      <c r="X106" s="126">
        <f>X105</f>
        <v>84.733999999999995</v>
      </c>
      <c r="Y106" s="202">
        <f>X106/W106*100</f>
        <v>25.343737942627094</v>
      </c>
      <c r="Z106" s="144">
        <f>SUM(Z100,Z97,Z91,Z88)</f>
        <v>5181.9610000000002</v>
      </c>
      <c r="AA106" s="144">
        <f>SUM(AA100,AA97,AA91,AA88)</f>
        <v>5431.5659999999998</v>
      </c>
      <c r="AB106" s="150">
        <v>105</v>
      </c>
      <c r="AC106" s="144">
        <f t="shared" ref="AC106:AD106" si="40">SUM(AC100,AC97,AC91,AC88)</f>
        <v>3859.4769999999999</v>
      </c>
      <c r="AD106" s="144">
        <f t="shared" si="40"/>
        <v>3859.4769999999999</v>
      </c>
      <c r="AE106" s="127">
        <v>100</v>
      </c>
      <c r="AF106" s="144">
        <f>SUM(AF100,AF97,AF91,AF94)</f>
        <v>367.959</v>
      </c>
      <c r="AG106" s="126"/>
      <c r="AH106" s="126"/>
      <c r="AI106" s="126"/>
      <c r="AJ106" s="126"/>
      <c r="AK106" s="126"/>
      <c r="AL106" s="126"/>
      <c r="AM106" s="126"/>
      <c r="AN106" s="126"/>
      <c r="AO106" s="144">
        <f>SUM(AO100,AO94,AO97,AO91)</f>
        <v>4372</v>
      </c>
      <c r="AP106" s="126"/>
      <c r="AQ106" s="141"/>
      <c r="AR106" s="135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149"/>
      <c r="BM106" s="149"/>
      <c r="BN106" s="149"/>
      <c r="BO106" s="149"/>
      <c r="BP106" s="149"/>
      <c r="BQ106" s="149"/>
      <c r="BR106" s="149"/>
      <c r="BS106" s="149"/>
      <c r="BT106" s="149"/>
      <c r="BU106" s="149"/>
      <c r="BV106" s="149"/>
      <c r="BW106" s="149"/>
      <c r="BX106" s="149"/>
      <c r="BY106" s="149"/>
      <c r="BZ106" s="149"/>
      <c r="CA106" s="149"/>
      <c r="CB106" s="149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49"/>
      <c r="CN106" s="149"/>
      <c r="CO106" s="149"/>
      <c r="CP106" s="149"/>
      <c r="CQ106" s="149"/>
      <c r="CR106" s="149"/>
      <c r="CS106" s="149"/>
      <c r="CT106" s="149"/>
      <c r="CU106" s="149"/>
      <c r="CV106" s="149"/>
      <c r="CW106" s="149"/>
      <c r="CX106" s="149"/>
      <c r="CY106" s="149"/>
      <c r="CZ106" s="149"/>
      <c r="DA106" s="149"/>
      <c r="DB106" s="149"/>
      <c r="DC106" s="149"/>
      <c r="DD106" s="149"/>
    </row>
    <row r="107" spans="1:108" ht="22.8">
      <c r="A107" s="261" t="s">
        <v>68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71"/>
      <c r="X107" s="71"/>
      <c r="Y107" s="71"/>
      <c r="Z107" s="108"/>
      <c r="AA107" s="108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92"/>
    </row>
    <row r="108" spans="1:108" s="168" customFormat="1" ht="20.25" customHeight="1">
      <c r="A108" s="249" t="s">
        <v>94</v>
      </c>
      <c r="B108" s="249"/>
      <c r="C108" s="249"/>
      <c r="D108" s="164" t="s">
        <v>24</v>
      </c>
      <c r="E108" s="165">
        <f t="shared" ref="E108:AL108" si="41">E75</f>
        <v>2700</v>
      </c>
      <c r="F108" s="165">
        <f t="shared" si="41"/>
        <v>0</v>
      </c>
      <c r="G108" s="165"/>
      <c r="H108" s="165">
        <f t="shared" si="41"/>
        <v>0</v>
      </c>
      <c r="I108" s="165">
        <f t="shared" si="41"/>
        <v>0</v>
      </c>
      <c r="J108" s="165"/>
      <c r="K108" s="165">
        <f t="shared" si="41"/>
        <v>0</v>
      </c>
      <c r="L108" s="165">
        <f t="shared" si="41"/>
        <v>0</v>
      </c>
      <c r="M108" s="165"/>
      <c r="N108" s="165">
        <f t="shared" si="41"/>
        <v>0</v>
      </c>
      <c r="O108" s="165">
        <v>0</v>
      </c>
      <c r="P108" s="165"/>
      <c r="Q108" s="165">
        <f t="shared" si="41"/>
        <v>0</v>
      </c>
      <c r="R108" s="166">
        <v>0</v>
      </c>
      <c r="S108" s="166"/>
      <c r="T108" s="165">
        <f t="shared" si="41"/>
        <v>0</v>
      </c>
      <c r="U108" s="165">
        <f t="shared" si="41"/>
        <v>0</v>
      </c>
      <c r="V108" s="165"/>
      <c r="W108" s="165">
        <f t="shared" si="41"/>
        <v>0</v>
      </c>
      <c r="X108" s="165">
        <v>0</v>
      </c>
      <c r="Y108" s="165"/>
      <c r="Z108" s="165">
        <f t="shared" si="41"/>
        <v>0</v>
      </c>
      <c r="AA108" s="165">
        <v>0</v>
      </c>
      <c r="AB108" s="165"/>
      <c r="AC108" s="165">
        <f t="shared" si="41"/>
        <v>0</v>
      </c>
      <c r="AD108" s="165">
        <f t="shared" si="41"/>
        <v>0</v>
      </c>
      <c r="AE108" s="165"/>
      <c r="AF108" s="165">
        <f t="shared" si="41"/>
        <v>0</v>
      </c>
      <c r="AG108" s="165"/>
      <c r="AH108" s="165"/>
      <c r="AI108" s="165">
        <f t="shared" si="41"/>
        <v>0</v>
      </c>
      <c r="AJ108" s="165"/>
      <c r="AK108" s="165"/>
      <c r="AL108" s="165">
        <f t="shared" si="41"/>
        <v>0</v>
      </c>
      <c r="AM108" s="165"/>
      <c r="AN108" s="165"/>
      <c r="AO108" s="165">
        <f>AO75</f>
        <v>2700</v>
      </c>
      <c r="AP108" s="165"/>
      <c r="AQ108" s="165"/>
      <c r="AR108" s="165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/>
      <c r="DC108" s="167"/>
      <c r="DD108" s="167"/>
    </row>
    <row r="109" spans="1:108" s="174" customFormat="1">
      <c r="A109" s="249"/>
      <c r="B109" s="249"/>
      <c r="C109" s="249"/>
      <c r="D109" s="169" t="s">
        <v>27</v>
      </c>
      <c r="E109" s="170">
        <f t="shared" ref="E109:AL109" si="42">E76</f>
        <v>2700</v>
      </c>
      <c r="F109" s="170">
        <f t="shared" si="42"/>
        <v>0</v>
      </c>
      <c r="G109" s="170"/>
      <c r="H109" s="170">
        <f t="shared" si="42"/>
        <v>0</v>
      </c>
      <c r="I109" s="170">
        <f t="shared" si="42"/>
        <v>0</v>
      </c>
      <c r="J109" s="170"/>
      <c r="K109" s="170">
        <f t="shared" si="42"/>
        <v>0</v>
      </c>
      <c r="L109" s="170">
        <f t="shared" si="42"/>
        <v>0</v>
      </c>
      <c r="M109" s="170"/>
      <c r="N109" s="170">
        <f t="shared" si="42"/>
        <v>0</v>
      </c>
      <c r="O109" s="170">
        <v>0</v>
      </c>
      <c r="P109" s="170"/>
      <c r="Q109" s="170">
        <f t="shared" si="42"/>
        <v>0</v>
      </c>
      <c r="R109" s="171">
        <v>0</v>
      </c>
      <c r="S109" s="171"/>
      <c r="T109" s="170">
        <f t="shared" si="42"/>
        <v>0</v>
      </c>
      <c r="U109" s="170">
        <f t="shared" si="42"/>
        <v>0</v>
      </c>
      <c r="V109" s="170"/>
      <c r="W109" s="170">
        <f t="shared" si="42"/>
        <v>0</v>
      </c>
      <c r="X109" s="170">
        <v>0</v>
      </c>
      <c r="Y109" s="170"/>
      <c r="Z109" s="170">
        <f t="shared" si="42"/>
        <v>0</v>
      </c>
      <c r="AA109" s="170">
        <v>0</v>
      </c>
      <c r="AB109" s="170"/>
      <c r="AC109" s="170">
        <f t="shared" si="42"/>
        <v>0</v>
      </c>
      <c r="AD109" s="170">
        <f t="shared" si="42"/>
        <v>0</v>
      </c>
      <c r="AE109" s="170"/>
      <c r="AF109" s="170">
        <f t="shared" si="42"/>
        <v>0</v>
      </c>
      <c r="AG109" s="170"/>
      <c r="AH109" s="170"/>
      <c r="AI109" s="170">
        <f t="shared" si="42"/>
        <v>0</v>
      </c>
      <c r="AJ109" s="170"/>
      <c r="AK109" s="170"/>
      <c r="AL109" s="170">
        <f t="shared" si="42"/>
        <v>0</v>
      </c>
      <c r="AM109" s="170"/>
      <c r="AN109" s="170"/>
      <c r="AO109" s="170">
        <f>AO76</f>
        <v>2700</v>
      </c>
      <c r="AP109" s="172"/>
      <c r="AQ109" s="172"/>
      <c r="AR109" s="170"/>
      <c r="AS109" s="173"/>
      <c r="AT109" s="173"/>
      <c r="AU109" s="173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3"/>
      <c r="BM109" s="173"/>
      <c r="BN109" s="173"/>
      <c r="BO109" s="173"/>
      <c r="BP109" s="173"/>
      <c r="BQ109" s="173"/>
      <c r="BR109" s="173"/>
      <c r="BS109" s="173"/>
      <c r="BT109" s="173"/>
      <c r="BU109" s="173"/>
      <c r="BV109" s="173"/>
      <c r="BW109" s="173"/>
      <c r="BX109" s="173"/>
      <c r="BY109" s="173"/>
      <c r="BZ109" s="173"/>
      <c r="CA109" s="173"/>
      <c r="CB109" s="173"/>
      <c r="CC109" s="173"/>
      <c r="CD109" s="173"/>
      <c r="CE109" s="173"/>
      <c r="CF109" s="173"/>
      <c r="CG109" s="173"/>
      <c r="CH109" s="173"/>
      <c r="CI109" s="173"/>
      <c r="CJ109" s="173"/>
      <c r="CK109" s="173"/>
      <c r="CL109" s="173"/>
      <c r="CM109" s="173"/>
      <c r="CN109" s="173"/>
      <c r="CO109" s="173"/>
      <c r="CP109" s="173"/>
      <c r="CQ109" s="173"/>
      <c r="CR109" s="173"/>
      <c r="CS109" s="173"/>
      <c r="CT109" s="173"/>
      <c r="CU109" s="173"/>
      <c r="CV109" s="173"/>
      <c r="CW109" s="173"/>
      <c r="CX109" s="173"/>
      <c r="CY109" s="173"/>
      <c r="CZ109" s="173"/>
      <c r="DA109" s="173"/>
      <c r="DB109" s="173"/>
      <c r="DC109" s="173"/>
      <c r="DD109" s="173"/>
    </row>
    <row r="110" spans="1:108" ht="63">
      <c r="A110" s="249"/>
      <c r="B110" s="249"/>
      <c r="C110" s="249"/>
      <c r="D110" s="68" t="s">
        <v>28</v>
      </c>
      <c r="E110" s="107"/>
      <c r="F110" s="111"/>
      <c r="G110" s="107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214"/>
      <c r="S110" s="214"/>
      <c r="T110" s="71"/>
      <c r="U110" s="71"/>
      <c r="V110" s="71"/>
      <c r="W110" s="71"/>
      <c r="X110" s="71"/>
      <c r="Y110" s="71"/>
      <c r="Z110" s="108"/>
      <c r="AA110" s="108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92"/>
    </row>
    <row r="111" spans="1:108">
      <c r="A111" s="239" t="s">
        <v>38</v>
      </c>
      <c r="B111" s="239"/>
      <c r="C111" s="239"/>
      <c r="D111" s="72"/>
      <c r="E111" s="107"/>
      <c r="F111" s="111"/>
      <c r="G111" s="12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214"/>
      <c r="S111" s="214"/>
      <c r="T111" s="71"/>
      <c r="U111" s="71"/>
      <c r="V111" s="71"/>
      <c r="W111" s="71"/>
      <c r="X111" s="71"/>
      <c r="Y111" s="71"/>
      <c r="Z111" s="108"/>
      <c r="AA111" s="108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92"/>
    </row>
    <row r="112" spans="1:108" s="168" customFormat="1" ht="20.399999999999999">
      <c r="A112" s="249" t="s">
        <v>54</v>
      </c>
      <c r="B112" s="249"/>
      <c r="C112" s="249"/>
      <c r="D112" s="164" t="s">
        <v>24</v>
      </c>
      <c r="E112" s="175">
        <f>SUM(H112,K112,N112,Q112,T112,W112,Z112,AC112,AF112,AI112,AL112,AO112)</f>
        <v>22.65</v>
      </c>
      <c r="F112" s="175">
        <f>SUM(I112,L112,O112,R112,U112,X112,AA112,AD112,AG112,AJ112,AM112,AP112)</f>
        <v>22.65</v>
      </c>
      <c r="G112" s="180">
        <v>100</v>
      </c>
      <c r="H112" s="176">
        <f>SUM(H34)</f>
        <v>0</v>
      </c>
      <c r="I112" s="176">
        <v>0</v>
      </c>
      <c r="J112" s="176"/>
      <c r="K112" s="176">
        <f t="shared" ref="K112:AO112" si="43">SUM(K34)</f>
        <v>0</v>
      </c>
      <c r="L112" s="176">
        <v>0</v>
      </c>
      <c r="M112" s="176"/>
      <c r="N112" s="176">
        <f t="shared" si="43"/>
        <v>0</v>
      </c>
      <c r="O112" s="176">
        <v>0</v>
      </c>
      <c r="P112" s="176"/>
      <c r="Q112" s="176">
        <v>0</v>
      </c>
      <c r="R112" s="176">
        <f>Q112</f>
        <v>0</v>
      </c>
      <c r="S112" s="177"/>
      <c r="T112" s="176">
        <f t="shared" si="43"/>
        <v>0</v>
      </c>
      <c r="U112" s="176">
        <f t="shared" si="43"/>
        <v>0</v>
      </c>
      <c r="V112" s="176"/>
      <c r="W112" s="176">
        <f t="shared" si="43"/>
        <v>22.65</v>
      </c>
      <c r="X112" s="176">
        <f t="shared" si="43"/>
        <v>22.65</v>
      </c>
      <c r="Y112" s="190">
        <v>100</v>
      </c>
      <c r="Z112" s="176">
        <f t="shared" si="43"/>
        <v>0</v>
      </c>
      <c r="AA112" s="176">
        <v>0</v>
      </c>
      <c r="AB112" s="176"/>
      <c r="AC112" s="176">
        <f t="shared" si="43"/>
        <v>0</v>
      </c>
      <c r="AD112" s="176">
        <f t="shared" si="43"/>
        <v>0</v>
      </c>
      <c r="AE112" s="176"/>
      <c r="AF112" s="176">
        <f t="shared" si="43"/>
        <v>0</v>
      </c>
      <c r="AG112" s="176"/>
      <c r="AH112" s="176"/>
      <c r="AI112" s="176">
        <f t="shared" si="43"/>
        <v>0</v>
      </c>
      <c r="AJ112" s="176"/>
      <c r="AK112" s="176"/>
      <c r="AL112" s="176">
        <f t="shared" si="43"/>
        <v>0</v>
      </c>
      <c r="AM112" s="176"/>
      <c r="AN112" s="176"/>
      <c r="AO112" s="176">
        <f t="shared" si="43"/>
        <v>0</v>
      </c>
      <c r="AP112" s="176"/>
      <c r="AQ112" s="176"/>
      <c r="AR112" s="165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</row>
    <row r="113" spans="1:108" s="174" customFormat="1">
      <c r="A113" s="249"/>
      <c r="B113" s="249"/>
      <c r="C113" s="249"/>
      <c r="D113" s="169" t="s">
        <v>27</v>
      </c>
      <c r="E113" s="175">
        <f>SUM(H113,K113,N113,Q113,T113,W113,Z113,AC113,AF113,AI113,AL113,AO113)</f>
        <v>22.65</v>
      </c>
      <c r="F113" s="175">
        <f>SUM(I113,L113,O113,R113,U113,X113,AA113,AD113,AG113,AJ113,AM113,AP113)</f>
        <v>22.65</v>
      </c>
      <c r="G113" s="205">
        <v>100</v>
      </c>
      <c r="H113" s="172">
        <v>0</v>
      </c>
      <c r="I113" s="172">
        <v>0</v>
      </c>
      <c r="J113" s="172"/>
      <c r="K113" s="172">
        <v>0</v>
      </c>
      <c r="L113" s="172">
        <v>0</v>
      </c>
      <c r="M113" s="172"/>
      <c r="N113" s="172">
        <f>N112</f>
        <v>0</v>
      </c>
      <c r="O113" s="172">
        <v>0</v>
      </c>
      <c r="P113" s="172"/>
      <c r="Q113" s="172">
        <f>Q112</f>
        <v>0</v>
      </c>
      <c r="R113" s="172">
        <f>Q113</f>
        <v>0</v>
      </c>
      <c r="S113" s="179"/>
      <c r="T113" s="172">
        <v>0</v>
      </c>
      <c r="U113" s="172">
        <v>0</v>
      </c>
      <c r="V113" s="172"/>
      <c r="W113" s="172">
        <f>W112</f>
        <v>22.65</v>
      </c>
      <c r="X113" s="172">
        <f>X112</f>
        <v>22.65</v>
      </c>
      <c r="Y113" s="182">
        <v>100</v>
      </c>
      <c r="Z113" s="172">
        <v>0</v>
      </c>
      <c r="AA113" s="172">
        <v>0</v>
      </c>
      <c r="AB113" s="172"/>
      <c r="AC113" s="172">
        <v>0</v>
      </c>
      <c r="AD113" s="172">
        <v>0</v>
      </c>
      <c r="AE113" s="172"/>
      <c r="AF113" s="172">
        <v>0</v>
      </c>
      <c r="AG113" s="172"/>
      <c r="AH113" s="172"/>
      <c r="AI113" s="172">
        <v>0</v>
      </c>
      <c r="AJ113" s="172"/>
      <c r="AK113" s="172"/>
      <c r="AL113" s="172">
        <v>0</v>
      </c>
      <c r="AM113" s="172"/>
      <c r="AN113" s="172"/>
      <c r="AO113" s="172">
        <v>0</v>
      </c>
      <c r="AP113" s="172"/>
      <c r="AQ113" s="172"/>
      <c r="AR113" s="170"/>
      <c r="AS113" s="173"/>
      <c r="AT113" s="173"/>
      <c r="AU113" s="173"/>
      <c r="AV113" s="173"/>
      <c r="AW113" s="173"/>
      <c r="AX113" s="173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3"/>
      <c r="BR113" s="173"/>
      <c r="BS113" s="173"/>
      <c r="BT113" s="173"/>
      <c r="BU113" s="173"/>
      <c r="BV113" s="173"/>
      <c r="BW113" s="173"/>
      <c r="BX113" s="173"/>
      <c r="BY113" s="173"/>
      <c r="BZ113" s="173"/>
      <c r="CA113" s="173"/>
      <c r="CB113" s="173"/>
      <c r="CC113" s="173"/>
      <c r="CD113" s="173"/>
      <c r="CE113" s="173"/>
      <c r="CF113" s="173"/>
      <c r="CG113" s="173"/>
      <c r="CH113" s="173"/>
      <c r="CI113" s="173"/>
      <c r="CJ113" s="173"/>
      <c r="CK113" s="173"/>
      <c r="CL113" s="173"/>
      <c r="CM113" s="173"/>
      <c r="CN113" s="173"/>
      <c r="CO113" s="173"/>
      <c r="CP113" s="173"/>
      <c r="CQ113" s="173"/>
      <c r="CR113" s="173"/>
      <c r="CS113" s="173"/>
      <c r="CT113" s="173"/>
      <c r="CU113" s="173"/>
      <c r="CV113" s="173"/>
      <c r="CW113" s="173"/>
      <c r="CX113" s="173"/>
      <c r="CY113" s="173"/>
      <c r="CZ113" s="173"/>
      <c r="DA113" s="173"/>
      <c r="DB113" s="173"/>
      <c r="DC113" s="173"/>
      <c r="DD113" s="173"/>
    </row>
    <row r="114" spans="1:108" ht="63">
      <c r="A114" s="249"/>
      <c r="B114" s="249"/>
      <c r="C114" s="249"/>
      <c r="D114" s="68" t="s">
        <v>28</v>
      </c>
      <c r="E114" s="106"/>
      <c r="F114" s="111"/>
      <c r="G114" s="206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214"/>
      <c r="S114" s="214"/>
      <c r="T114" s="71"/>
      <c r="U114" s="71"/>
      <c r="V114" s="71"/>
      <c r="W114" s="71"/>
      <c r="X114" s="71"/>
      <c r="Y114" s="191"/>
      <c r="Z114" s="108"/>
      <c r="AA114" s="108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92"/>
    </row>
    <row r="115" spans="1:108" s="168" customFormat="1" ht="20.399999999999999">
      <c r="A115" s="249" t="s">
        <v>52</v>
      </c>
      <c r="B115" s="249"/>
      <c r="C115" s="249"/>
      <c r="D115" s="164" t="s">
        <v>24</v>
      </c>
      <c r="E115" s="175">
        <f t="shared" ref="E115:F116" si="44">SUM(H115,K115,N115,Q115,T115,W115,Z115,AC115,AF115,AI115,AL115,AO115)</f>
        <v>75</v>
      </c>
      <c r="F115" s="175">
        <f t="shared" si="44"/>
        <v>45</v>
      </c>
      <c r="G115" s="180">
        <f>F115/E115*100</f>
        <v>60</v>
      </c>
      <c r="H115" s="175">
        <f>SUM(H25,H28,H31)</f>
        <v>0</v>
      </c>
      <c r="I115" s="175">
        <v>0</v>
      </c>
      <c r="J115" s="175"/>
      <c r="K115" s="175">
        <f>SUM(K25,K28,K31)</f>
        <v>0</v>
      </c>
      <c r="L115" s="175">
        <v>0</v>
      </c>
      <c r="M115" s="175"/>
      <c r="N115" s="175">
        <f>SUM(N25,N28,N31)</f>
        <v>10</v>
      </c>
      <c r="O115" s="175">
        <f t="shared" ref="O115:U115" si="45">SUM(O25,O28,O31)</f>
        <v>10</v>
      </c>
      <c r="P115" s="180">
        <f t="shared" si="45"/>
        <v>100</v>
      </c>
      <c r="Q115" s="175">
        <f t="shared" si="45"/>
        <v>0</v>
      </c>
      <c r="R115" s="175">
        <f t="shared" si="45"/>
        <v>0</v>
      </c>
      <c r="S115" s="175"/>
      <c r="T115" s="175">
        <f t="shared" si="45"/>
        <v>0</v>
      </c>
      <c r="U115" s="175">
        <f t="shared" si="45"/>
        <v>0</v>
      </c>
      <c r="V115" s="175"/>
      <c r="W115" s="175">
        <f>SUM(W25,W28,W31)</f>
        <v>35</v>
      </c>
      <c r="X115" s="175">
        <f>SUM(X25,X28,X31)</f>
        <v>35</v>
      </c>
      <c r="Y115" s="180">
        <v>100</v>
      </c>
      <c r="Z115" s="175">
        <f>SUM(Z25,Z28,Z31)</f>
        <v>0</v>
      </c>
      <c r="AA115" s="175">
        <v>0</v>
      </c>
      <c r="AB115" s="175"/>
      <c r="AC115" s="175">
        <f>SUM(AC25,AC28,AC31)</f>
        <v>0</v>
      </c>
      <c r="AD115" s="175">
        <f>SUM(AD25,AD28,AD31)</f>
        <v>0</v>
      </c>
      <c r="AE115" s="175"/>
      <c r="AF115" s="175">
        <f>SUM(AF25,AF28,AF31)</f>
        <v>10</v>
      </c>
      <c r="AG115" s="175"/>
      <c r="AH115" s="175"/>
      <c r="AI115" s="175">
        <f>SUM(AI25,AI28,AI31)</f>
        <v>10</v>
      </c>
      <c r="AJ115" s="175"/>
      <c r="AK115" s="175"/>
      <c r="AL115" s="175">
        <f>SUM(AL25,AL28,AL31)</f>
        <v>10</v>
      </c>
      <c r="AM115" s="175"/>
      <c r="AN115" s="175"/>
      <c r="AO115" s="175">
        <f>SUM(AO25,AO28,AO31)</f>
        <v>0</v>
      </c>
      <c r="AP115" s="176"/>
      <c r="AQ115" s="176"/>
      <c r="AR115" s="165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</row>
    <row r="116" spans="1:108" s="174" customFormat="1">
      <c r="A116" s="249"/>
      <c r="B116" s="249"/>
      <c r="C116" s="249"/>
      <c r="D116" s="169" t="s">
        <v>27</v>
      </c>
      <c r="E116" s="175">
        <f t="shared" si="44"/>
        <v>75</v>
      </c>
      <c r="F116" s="175">
        <f t="shared" si="44"/>
        <v>45</v>
      </c>
      <c r="G116" s="205">
        <f>G115</f>
        <v>60</v>
      </c>
      <c r="H116" s="178">
        <f t="shared" ref="H116:N116" si="46">H115</f>
        <v>0</v>
      </c>
      <c r="I116" s="178">
        <v>0</v>
      </c>
      <c r="J116" s="178"/>
      <c r="K116" s="178">
        <f t="shared" si="46"/>
        <v>0</v>
      </c>
      <c r="L116" s="178">
        <v>0</v>
      </c>
      <c r="M116" s="178"/>
      <c r="N116" s="178">
        <f t="shared" si="46"/>
        <v>10</v>
      </c>
      <c r="O116" s="178">
        <v>10</v>
      </c>
      <c r="P116" s="182">
        <v>100</v>
      </c>
      <c r="Q116" s="172">
        <v>0</v>
      </c>
      <c r="R116" s="172">
        <v>0</v>
      </c>
      <c r="S116" s="179"/>
      <c r="T116" s="172">
        <f>T115</f>
        <v>0</v>
      </c>
      <c r="U116" s="172">
        <f>U115</f>
        <v>0</v>
      </c>
      <c r="V116" s="172"/>
      <c r="W116" s="172">
        <f t="shared" ref="W116:AO116" si="47">W115</f>
        <v>35</v>
      </c>
      <c r="X116" s="172">
        <f t="shared" si="47"/>
        <v>35</v>
      </c>
      <c r="Y116" s="182">
        <v>100</v>
      </c>
      <c r="Z116" s="172">
        <f t="shared" si="47"/>
        <v>0</v>
      </c>
      <c r="AA116" s="172">
        <v>0</v>
      </c>
      <c r="AB116" s="172"/>
      <c r="AC116" s="172">
        <f t="shared" si="47"/>
        <v>0</v>
      </c>
      <c r="AD116" s="172">
        <f t="shared" si="47"/>
        <v>0</v>
      </c>
      <c r="AE116" s="172"/>
      <c r="AF116" s="172">
        <f>AF115</f>
        <v>10</v>
      </c>
      <c r="AG116" s="172"/>
      <c r="AH116" s="172"/>
      <c r="AI116" s="172">
        <f t="shared" si="47"/>
        <v>10</v>
      </c>
      <c r="AJ116" s="172"/>
      <c r="AK116" s="172"/>
      <c r="AL116" s="172">
        <f t="shared" si="47"/>
        <v>10</v>
      </c>
      <c r="AM116" s="172"/>
      <c r="AN116" s="172"/>
      <c r="AO116" s="172">
        <f t="shared" si="47"/>
        <v>0</v>
      </c>
      <c r="AP116" s="172"/>
      <c r="AQ116" s="172"/>
      <c r="AR116" s="170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  <c r="CC116" s="173"/>
      <c r="CD116" s="173"/>
      <c r="CE116" s="173"/>
      <c r="CF116" s="173"/>
      <c r="CG116" s="173"/>
      <c r="CH116" s="173"/>
      <c r="CI116" s="173"/>
      <c r="CJ116" s="173"/>
      <c r="CK116" s="173"/>
      <c r="CL116" s="173"/>
      <c r="CM116" s="173"/>
      <c r="CN116" s="173"/>
      <c r="CO116" s="173"/>
      <c r="CP116" s="173"/>
      <c r="CQ116" s="173"/>
      <c r="CR116" s="173"/>
      <c r="CS116" s="173"/>
      <c r="CT116" s="173"/>
      <c r="CU116" s="173"/>
      <c r="CV116" s="173"/>
      <c r="CW116" s="173"/>
      <c r="CX116" s="173"/>
      <c r="CY116" s="173"/>
      <c r="CZ116" s="173"/>
      <c r="DA116" s="173"/>
      <c r="DB116" s="173"/>
      <c r="DC116" s="173"/>
      <c r="DD116" s="173"/>
    </row>
    <row r="117" spans="1:108" ht="63">
      <c r="A117" s="249"/>
      <c r="B117" s="249"/>
      <c r="C117" s="249"/>
      <c r="D117" s="68" t="s">
        <v>28</v>
      </c>
      <c r="E117" s="106"/>
      <c r="F117" s="111"/>
      <c r="G117" s="12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214"/>
      <c r="S117" s="214"/>
      <c r="T117" s="71"/>
      <c r="U117" s="71"/>
      <c r="V117" s="71"/>
      <c r="W117" s="71"/>
      <c r="X117" s="71"/>
      <c r="Y117" s="71"/>
      <c r="Z117" s="108"/>
      <c r="AA117" s="108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92"/>
    </row>
    <row r="118" spans="1:108" s="168" customFormat="1" ht="20.399999999999999">
      <c r="A118" s="249" t="s">
        <v>53</v>
      </c>
      <c r="B118" s="249"/>
      <c r="C118" s="249"/>
      <c r="D118" s="164" t="s">
        <v>24</v>
      </c>
      <c r="E118" s="175">
        <f>H118+K118+N118+Q118+T118+W118+Z118+AC118+AF118+AI118+AL118+AO118</f>
        <v>14368.998000000001</v>
      </c>
      <c r="F118" s="175">
        <f>I118+L118+O118+R118+U118+X118+AA118+AD118+AG118+AJ118+AM118+AP118</f>
        <v>9629.0390000000007</v>
      </c>
      <c r="G118" s="175">
        <f>F118*100/E118</f>
        <v>67.012598930001928</v>
      </c>
      <c r="H118" s="175">
        <f>SUM(H90,H96,H99,H102)</f>
        <v>0</v>
      </c>
      <c r="I118" s="175"/>
      <c r="J118" s="175"/>
      <c r="K118" s="175">
        <f t="shared" ref="K118:AL118" si="48">SUM(K90,K96,K99,K102)</f>
        <v>251.065</v>
      </c>
      <c r="L118" s="175">
        <f t="shared" si="48"/>
        <v>251.065</v>
      </c>
      <c r="M118" s="180">
        <v>100</v>
      </c>
      <c r="N118" s="175">
        <f t="shared" si="48"/>
        <v>2.1970000000000001</v>
      </c>
      <c r="O118" s="175">
        <f t="shared" si="48"/>
        <v>2.1970000000000001</v>
      </c>
      <c r="P118" s="180">
        <v>100</v>
      </c>
      <c r="Q118" s="175">
        <f t="shared" si="48"/>
        <v>0</v>
      </c>
      <c r="R118" s="175">
        <f t="shared" si="48"/>
        <v>0</v>
      </c>
      <c r="S118" s="181"/>
      <c r="T118" s="175">
        <f t="shared" si="48"/>
        <v>0</v>
      </c>
      <c r="U118" s="175">
        <f t="shared" si="48"/>
        <v>0</v>
      </c>
      <c r="V118" s="175"/>
      <c r="W118" s="175">
        <f t="shared" si="48"/>
        <v>334.339</v>
      </c>
      <c r="X118" s="175">
        <f t="shared" si="48"/>
        <v>84.733999999999995</v>
      </c>
      <c r="Y118" s="203">
        <f>X118/W118*100</f>
        <v>25.343737942627094</v>
      </c>
      <c r="Z118" s="175">
        <f>SUM(Z90,Z96,Z99,Z102,Z93)</f>
        <v>5181.9610000000002</v>
      </c>
      <c r="AA118" s="175">
        <f>SUM(AA90,AA96,AA99,AA102,AA93)</f>
        <v>5431.5659999999998</v>
      </c>
      <c r="AB118" s="180">
        <f>AA118/Z118*100</f>
        <v>104.81680583856188</v>
      </c>
      <c r="AC118" s="175">
        <f>SUM(AC90,AC96,AC99,AC102,AC93)</f>
        <v>3859.4769999999999</v>
      </c>
      <c r="AD118" s="175">
        <f>SUM(AD90,AD96,AD99,AD102,AD93)</f>
        <v>3859.4769999999999</v>
      </c>
      <c r="AE118" s="180">
        <v>100</v>
      </c>
      <c r="AF118" s="175">
        <f>SUM(AF90,AF96,AF99,AF102,AF93)</f>
        <v>367.959</v>
      </c>
      <c r="AG118" s="175"/>
      <c r="AH118" s="175"/>
      <c r="AI118" s="175">
        <f t="shared" si="48"/>
        <v>0</v>
      </c>
      <c r="AJ118" s="175"/>
      <c r="AK118" s="175"/>
      <c r="AL118" s="175">
        <f t="shared" si="48"/>
        <v>0</v>
      </c>
      <c r="AM118" s="175"/>
      <c r="AN118" s="175"/>
      <c r="AO118" s="175">
        <f>SUM(AO90,AO96,AO93,AO99,AO102)</f>
        <v>4372</v>
      </c>
      <c r="AP118" s="175"/>
      <c r="AQ118" s="164"/>
      <c r="AR118" s="165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</row>
    <row r="119" spans="1:108" s="174" customFormat="1">
      <c r="A119" s="249"/>
      <c r="B119" s="249"/>
      <c r="C119" s="249"/>
      <c r="D119" s="169" t="s">
        <v>27</v>
      </c>
      <c r="E119" s="175">
        <f>E118</f>
        <v>14368.998000000001</v>
      </c>
      <c r="F119" s="175">
        <f>F118</f>
        <v>9629.0390000000007</v>
      </c>
      <c r="G119" s="175">
        <f>F119*100/E119</f>
        <v>67.012598930001928</v>
      </c>
      <c r="H119" s="175">
        <f>SUM(H91,H97,H100,H103)</f>
        <v>0</v>
      </c>
      <c r="I119" s="175"/>
      <c r="J119" s="175"/>
      <c r="K119" s="175">
        <f t="shared" ref="K119:AL119" si="49">SUM(K91,K97,K100,K103)</f>
        <v>251.065</v>
      </c>
      <c r="L119" s="175">
        <f>L118</f>
        <v>251.065</v>
      </c>
      <c r="M119" s="180">
        <v>100</v>
      </c>
      <c r="N119" s="175">
        <f t="shared" si="49"/>
        <v>2.1970000000000001</v>
      </c>
      <c r="O119" s="175">
        <f t="shared" si="49"/>
        <v>2.1970000000000001</v>
      </c>
      <c r="P119" s="180">
        <v>100</v>
      </c>
      <c r="Q119" s="175">
        <f t="shared" si="49"/>
        <v>0</v>
      </c>
      <c r="R119" s="175">
        <f t="shared" si="49"/>
        <v>0</v>
      </c>
      <c r="S119" s="181"/>
      <c r="T119" s="175">
        <f t="shared" si="49"/>
        <v>0</v>
      </c>
      <c r="U119" s="175">
        <f t="shared" si="49"/>
        <v>0</v>
      </c>
      <c r="V119" s="175"/>
      <c r="W119" s="175">
        <f t="shared" si="49"/>
        <v>334.339</v>
      </c>
      <c r="X119" s="175">
        <f t="shared" si="49"/>
        <v>84.733999999999995</v>
      </c>
      <c r="Y119" s="203">
        <f>Y118</f>
        <v>25.343737942627094</v>
      </c>
      <c r="Z119" s="175">
        <f>SUM(Z91,Z97,Z100,Z103,Z94)</f>
        <v>5181.9610000000002</v>
      </c>
      <c r="AA119" s="175">
        <f>SUM(AA91,AA97,AA100,AA103,AA94)</f>
        <v>5431.5659999999998</v>
      </c>
      <c r="AB119" s="180">
        <f>AA119/Z119*100</f>
        <v>104.81680583856188</v>
      </c>
      <c r="AC119" s="175">
        <f>SUM(AC91,AC97,AC100,AC103,AC94)</f>
        <v>3859.4769999999999</v>
      </c>
      <c r="AD119" s="175">
        <f>SUM(AD91,AD97,AD100,AD103,AD94)</f>
        <v>3859.4769999999999</v>
      </c>
      <c r="AE119" s="180">
        <v>100</v>
      </c>
      <c r="AF119" s="175">
        <f>AF118</f>
        <v>367.959</v>
      </c>
      <c r="AG119" s="175"/>
      <c r="AH119" s="175"/>
      <c r="AI119" s="175">
        <f t="shared" si="49"/>
        <v>0</v>
      </c>
      <c r="AJ119" s="175"/>
      <c r="AK119" s="175"/>
      <c r="AL119" s="175">
        <f t="shared" si="49"/>
        <v>0</v>
      </c>
      <c r="AM119" s="175"/>
      <c r="AN119" s="175"/>
      <c r="AO119" s="175">
        <f>SUM(AO91,AO97,AO94,AO100,AO103)</f>
        <v>4372</v>
      </c>
      <c r="AP119" s="178"/>
      <c r="AQ119" s="172"/>
      <c r="AR119" s="170"/>
      <c r="AS119" s="173"/>
      <c r="AT119" s="173"/>
      <c r="AU119" s="173"/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3"/>
      <c r="BM119" s="173"/>
      <c r="BN119" s="173"/>
      <c r="BO119" s="173"/>
      <c r="BP119" s="173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3"/>
      <c r="CQ119" s="173"/>
      <c r="CR119" s="173"/>
      <c r="CS119" s="173"/>
      <c r="CT119" s="173"/>
      <c r="CU119" s="173"/>
      <c r="CV119" s="173"/>
      <c r="CW119" s="173"/>
      <c r="CX119" s="173"/>
      <c r="CY119" s="173"/>
      <c r="CZ119" s="173"/>
      <c r="DA119" s="173"/>
      <c r="DB119" s="173"/>
      <c r="DC119" s="173"/>
      <c r="DD119" s="173"/>
    </row>
    <row r="120" spans="1:108" ht="63">
      <c r="A120" s="249"/>
      <c r="B120" s="249"/>
      <c r="C120" s="249"/>
      <c r="D120" s="68" t="s">
        <v>28</v>
      </c>
      <c r="E120" s="107"/>
      <c r="F120" s="107"/>
      <c r="G120" s="107"/>
      <c r="H120" s="71"/>
      <c r="I120" s="71"/>
      <c r="J120" s="71"/>
      <c r="K120" s="71"/>
      <c r="L120" s="71"/>
      <c r="M120" s="71"/>
      <c r="N120" s="69"/>
      <c r="O120" s="71"/>
      <c r="P120" s="71"/>
      <c r="Q120" s="71"/>
      <c r="R120" s="214"/>
      <c r="S120" s="214"/>
      <c r="T120" s="71"/>
      <c r="U120" s="71"/>
      <c r="V120" s="71"/>
      <c r="W120" s="71"/>
      <c r="X120" s="71"/>
      <c r="Y120" s="71"/>
      <c r="Z120" s="108"/>
      <c r="AA120" s="108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92"/>
    </row>
    <row r="121" spans="1:108">
      <c r="A121" s="91"/>
      <c r="B121" s="244"/>
      <c r="C121" s="244"/>
      <c r="D121" s="91"/>
      <c r="E121" s="122"/>
      <c r="F121" s="122"/>
      <c r="G121" s="122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219"/>
      <c r="S121" s="219"/>
      <c r="T121" s="66"/>
      <c r="U121" s="66"/>
      <c r="V121" s="66"/>
      <c r="W121" s="66"/>
      <c r="X121" s="66"/>
      <c r="Y121" s="66"/>
      <c r="Z121" s="113"/>
      <c r="AA121" s="113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2"/>
    </row>
    <row r="122" spans="1:108">
      <c r="A122" s="91"/>
      <c r="B122" s="91"/>
      <c r="C122" s="91"/>
      <c r="D122" s="91"/>
      <c r="E122" s="114"/>
      <c r="F122" s="114"/>
      <c r="G122" s="114"/>
      <c r="H122" s="91"/>
      <c r="I122" s="91"/>
      <c r="J122" s="91"/>
      <c r="K122" s="91"/>
      <c r="L122" s="91"/>
      <c r="M122" s="91"/>
      <c r="N122" s="91"/>
      <c r="O122" s="91"/>
      <c r="P122" s="91"/>
      <c r="Q122" s="194"/>
      <c r="R122" s="220"/>
      <c r="S122" s="220"/>
      <c r="T122" s="91"/>
      <c r="U122" s="91"/>
      <c r="V122" s="91"/>
      <c r="W122" s="91"/>
      <c r="X122" s="91"/>
      <c r="Y122" s="91"/>
      <c r="Z122" s="114"/>
      <c r="AA122" s="114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</row>
    <row r="123" spans="1:108">
      <c r="D123" s="63"/>
      <c r="E123" s="115"/>
      <c r="F123" s="115"/>
      <c r="G123" s="115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221"/>
      <c r="S123" s="221"/>
      <c r="T123" s="63"/>
      <c r="U123" s="63"/>
      <c r="V123" s="63"/>
      <c r="W123" s="63"/>
      <c r="X123" s="63"/>
      <c r="Y123" s="63"/>
      <c r="Z123" s="115"/>
      <c r="AA123" s="115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</row>
    <row r="124" spans="1:108">
      <c r="A124" s="96" t="s">
        <v>110</v>
      </c>
      <c r="F124" s="124"/>
      <c r="G124" s="124"/>
      <c r="I124" s="97"/>
      <c r="J124" s="97"/>
      <c r="K124" s="97"/>
      <c r="L124" s="97"/>
      <c r="M124" s="97"/>
      <c r="N124" s="97"/>
      <c r="O124" s="97"/>
      <c r="P124" s="97"/>
      <c r="Q124" s="97"/>
      <c r="R124" s="222"/>
      <c r="S124" s="222"/>
      <c r="U124" s="98" t="s">
        <v>41</v>
      </c>
      <c r="Z124" s="260"/>
      <c r="AA124" s="260"/>
      <c r="AB124" s="260"/>
      <c r="AC124" s="260"/>
      <c r="AI124" s="62"/>
    </row>
    <row r="125" spans="1:108">
      <c r="A125" s="96"/>
      <c r="AI125" s="62"/>
    </row>
    <row r="126" spans="1:108">
      <c r="A126" s="96"/>
      <c r="Z126" s="260"/>
      <c r="AA126" s="260"/>
      <c r="AB126" s="260"/>
      <c r="AC126" s="260"/>
      <c r="AI126" s="62"/>
    </row>
    <row r="127" spans="1:108">
      <c r="A127" s="96" t="s">
        <v>51</v>
      </c>
      <c r="AI127" s="62"/>
    </row>
    <row r="128" spans="1:108">
      <c r="A128" s="96" t="s">
        <v>118</v>
      </c>
      <c r="U128" s="98" t="s">
        <v>119</v>
      </c>
      <c r="AI128" s="62"/>
    </row>
    <row r="129" spans="1:35">
      <c r="A129" s="96" t="s">
        <v>112</v>
      </c>
      <c r="AI129" s="62"/>
    </row>
    <row r="130" spans="1:35">
      <c r="A130" s="96"/>
      <c r="F130" s="124"/>
      <c r="G130" s="124"/>
      <c r="I130" s="97"/>
      <c r="J130" s="97"/>
      <c r="K130" s="97"/>
      <c r="L130" s="97"/>
      <c r="M130" s="97"/>
      <c r="N130" s="97"/>
      <c r="O130" s="97"/>
      <c r="P130" s="97"/>
      <c r="Q130" s="97"/>
      <c r="R130" s="222"/>
      <c r="S130" s="222"/>
      <c r="AI130" s="62"/>
    </row>
    <row r="131" spans="1:35">
      <c r="A131" s="96" t="s">
        <v>31</v>
      </c>
      <c r="AI131" s="62"/>
    </row>
    <row r="132" spans="1:35">
      <c r="A132" s="96" t="s">
        <v>30</v>
      </c>
      <c r="AI132" s="62"/>
    </row>
    <row r="133" spans="1:35">
      <c r="AI133" s="62"/>
    </row>
    <row r="134" spans="1:35">
      <c r="A134" s="238"/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AI134" s="62"/>
    </row>
    <row r="135" spans="1:35">
      <c r="AI135" s="62"/>
    </row>
    <row r="136" spans="1:35">
      <c r="AI136" s="62"/>
    </row>
    <row r="137" spans="1:35">
      <c r="AI137" s="62"/>
    </row>
    <row r="138" spans="1:35">
      <c r="AI138" s="62"/>
    </row>
    <row r="139" spans="1:35">
      <c r="AI139" s="62"/>
    </row>
    <row r="140" spans="1:35">
      <c r="AI140" s="62"/>
    </row>
    <row r="141" spans="1:35">
      <c r="AI141" s="62"/>
    </row>
    <row r="142" spans="1:35">
      <c r="AI142" s="62"/>
    </row>
    <row r="143" spans="1:35">
      <c r="AI143" s="62"/>
    </row>
    <row r="144" spans="1:35">
      <c r="AI144" s="62"/>
    </row>
    <row r="145" spans="35:35">
      <c r="AI145" s="62"/>
    </row>
  </sheetData>
  <mergeCells count="78">
    <mergeCell ref="B28:B30"/>
    <mergeCell ref="A28:A30"/>
    <mergeCell ref="B22:B24"/>
    <mergeCell ref="B75:B77"/>
    <mergeCell ref="A75:A77"/>
    <mergeCell ref="A50:A55"/>
    <mergeCell ref="A20:AP20"/>
    <mergeCell ref="N3:O3"/>
    <mergeCell ref="A19:AO19"/>
    <mergeCell ref="Q3:R3"/>
    <mergeCell ref="T3:U3"/>
    <mergeCell ref="W3:X3"/>
    <mergeCell ref="AS3:AS4"/>
    <mergeCell ref="A2:A4"/>
    <mergeCell ref="B2:B4"/>
    <mergeCell ref="C2:C4"/>
    <mergeCell ref="Z3:AA3"/>
    <mergeCell ref="AC3:AD3"/>
    <mergeCell ref="E3:G3"/>
    <mergeCell ref="AR3:AR5"/>
    <mergeCell ref="H3:I3"/>
    <mergeCell ref="A5:C7"/>
    <mergeCell ref="AO3:AQ3"/>
    <mergeCell ref="AI3:AJ3"/>
    <mergeCell ref="AL3:AM3"/>
    <mergeCell ref="D2:D4"/>
    <mergeCell ref="K3:L3"/>
    <mergeCell ref="AF3:AG3"/>
    <mergeCell ref="A107:V107"/>
    <mergeCell ref="A111:C111"/>
    <mergeCell ref="A108:C110"/>
    <mergeCell ref="A105:C106"/>
    <mergeCell ref="C31:C33"/>
    <mergeCell ref="A31:A39"/>
    <mergeCell ref="B31:B39"/>
    <mergeCell ref="B53:B55"/>
    <mergeCell ref="B81:B83"/>
    <mergeCell ref="C81:C83"/>
    <mergeCell ref="A81:A83"/>
    <mergeCell ref="C40:C45"/>
    <mergeCell ref="A46:C48"/>
    <mergeCell ref="C50:C55"/>
    <mergeCell ref="A90:A92"/>
    <mergeCell ref="A99:A101"/>
    <mergeCell ref="Z124:AC124"/>
    <mergeCell ref="Z126:AC126"/>
    <mergeCell ref="A112:C114"/>
    <mergeCell ref="A115:C117"/>
    <mergeCell ref="A118:C120"/>
    <mergeCell ref="B121:C121"/>
    <mergeCell ref="C59:C74"/>
    <mergeCell ref="B59:B74"/>
    <mergeCell ref="A59:A74"/>
    <mergeCell ref="B99:B101"/>
    <mergeCell ref="A102:A104"/>
    <mergeCell ref="B102:B104"/>
    <mergeCell ref="C87:C104"/>
    <mergeCell ref="B90:B92"/>
    <mergeCell ref="A93:A95"/>
    <mergeCell ref="B93:B95"/>
    <mergeCell ref="B87:B89"/>
    <mergeCell ref="A87:A89"/>
    <mergeCell ref="C34:C39"/>
    <mergeCell ref="A134:U134"/>
    <mergeCell ref="A9:C14"/>
    <mergeCell ref="A15:C18"/>
    <mergeCell ref="C22:C24"/>
    <mergeCell ref="A22:A24"/>
    <mergeCell ref="A56:C58"/>
    <mergeCell ref="C28:C30"/>
    <mergeCell ref="A25:A27"/>
    <mergeCell ref="B25:B27"/>
    <mergeCell ref="C25:C27"/>
    <mergeCell ref="A84:C86"/>
    <mergeCell ref="B96:B98"/>
    <mergeCell ref="A96:A98"/>
    <mergeCell ref="A78:C80"/>
    <mergeCell ref="C75:C77"/>
  </mergeCells>
  <conditionalFormatting sqref="AT5 CS5 ER5 GQ5">
    <cfRule type="cellIs" dxfId="1" priority="12" operator="notEqual">
      <formula>AS5</formula>
    </cfRule>
  </conditionalFormatting>
  <conditionalFormatting sqref="F106 AP106 E49:E58 F17:AO17 E6:E18 J106 E110:E121 M106:S106 V106:X106 F112:F113 F116:O116 F12 G6:G16 AE106 AG106:AN106 F118:AP119 F115:AO115 E5:AQ5 F6:AQ6 F9:AO9 E15:AO16">
    <cfRule type="cellIs" dxfId="0" priority="13" operator="notEqual">
      <formula>#REF!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27" fitToHeight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43"/>
  <sheetViews>
    <sheetView topLeftCell="A3" zoomScale="85" zoomScaleNormal="85" workbookViewId="0">
      <pane xSplit="4" topLeftCell="Z1" activePane="topRight" state="frozen"/>
      <selection pane="topRight" activeCell="G24" sqref="G24"/>
    </sheetView>
  </sheetViews>
  <sheetFormatPr defaultColWidth="9.109375" defaultRowHeight="13.8"/>
  <cols>
    <col min="1" max="1" width="4" style="9" customWidth="1"/>
    <col min="2" max="2" width="23.5546875" style="10" customWidth="1"/>
    <col min="3" max="3" width="14.44140625" style="10" customWidth="1"/>
    <col min="4" max="4" width="10.33203125" style="10" customWidth="1"/>
    <col min="5" max="5" width="7.33203125" style="10" customWidth="1"/>
    <col min="6" max="6" width="6.88671875" style="10" customWidth="1"/>
    <col min="7" max="7" width="4.33203125" style="10" customWidth="1"/>
    <col min="8" max="9" width="6.44140625" style="10" customWidth="1"/>
    <col min="10" max="10" width="6" style="10" customWidth="1"/>
    <col min="11" max="11" width="5.44140625" style="10" customWidth="1"/>
    <col min="12" max="12" width="6.109375" style="10" customWidth="1"/>
    <col min="13" max="13" width="5.88671875" style="10" customWidth="1"/>
    <col min="14" max="14" width="5.5546875" style="10" customWidth="1"/>
    <col min="15" max="15" width="5.44140625" style="10" customWidth="1"/>
    <col min="16" max="16" width="5.6640625" style="10" customWidth="1"/>
    <col min="17" max="18" width="6.109375" style="10" customWidth="1"/>
    <col min="19" max="19" width="5.109375" style="10" customWidth="1"/>
    <col min="20" max="20" width="4.88671875" style="48" customWidth="1"/>
    <col min="21" max="21" width="5.33203125" style="48" customWidth="1"/>
    <col min="22" max="22" width="5.109375" style="48" customWidth="1"/>
    <col min="23" max="23" width="5.6640625" style="48" customWidth="1"/>
    <col min="24" max="24" width="5.109375" style="10" customWidth="1"/>
    <col min="25" max="25" width="5.44140625" style="10" customWidth="1"/>
    <col min="26" max="26" width="5.6640625" style="10" customWidth="1"/>
    <col min="27" max="27" width="5" style="10" customWidth="1"/>
    <col min="28" max="28" width="5.44140625" style="10" customWidth="1"/>
    <col min="29" max="29" width="4.6640625" style="10" customWidth="1"/>
    <col min="30" max="30" width="4.5546875" style="10" customWidth="1"/>
    <col min="31" max="31" width="5.88671875" style="10" customWidth="1"/>
    <col min="32" max="32" width="5" style="10" customWidth="1"/>
    <col min="33" max="33" width="5.109375" style="10" customWidth="1"/>
    <col min="34" max="35" width="5" style="10" customWidth="1"/>
    <col min="36" max="36" width="5.109375" style="10" customWidth="1"/>
    <col min="37" max="37" width="2.6640625" style="10" bestFit="1" customWidth="1"/>
    <col min="38" max="38" width="4.6640625" style="10" customWidth="1"/>
    <col min="39" max="39" width="6" style="10" customWidth="1"/>
    <col min="40" max="40" width="2.6640625" style="10" bestFit="1" customWidth="1"/>
    <col min="41" max="41" width="4.88671875" style="10" customWidth="1"/>
    <col min="42" max="42" width="5.33203125" style="10" customWidth="1"/>
    <col min="43" max="43" width="2.6640625" style="10" bestFit="1" customWidth="1"/>
    <col min="44" max="16384" width="9.109375" style="10"/>
  </cols>
  <sheetData>
    <row r="1" spans="1:43">
      <c r="AF1" s="268" t="s">
        <v>56</v>
      </c>
      <c r="AG1" s="268"/>
      <c r="AH1" s="268"/>
      <c r="AI1" s="268"/>
      <c r="AJ1" s="268"/>
      <c r="AK1" s="268"/>
      <c r="AL1" s="268"/>
      <c r="AM1" s="268"/>
      <c r="AN1" s="268"/>
    </row>
    <row r="2" spans="1:43" s="12" customFormat="1" ht="18" customHeight="1">
      <c r="A2" s="269" t="s">
        <v>57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11"/>
      <c r="AQ2" s="11"/>
    </row>
    <row r="3" spans="1:43" s="12" customFormat="1" ht="19.5" customHeight="1">
      <c r="A3" s="43"/>
      <c r="B3" s="43"/>
      <c r="C3" s="43"/>
      <c r="D3" s="270" t="s">
        <v>58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11"/>
      <c r="AQ3" s="11"/>
    </row>
    <row r="4" spans="1:43" s="14" customFormat="1" ht="13.2">
      <c r="A4" s="13"/>
      <c r="T4" s="49"/>
      <c r="U4" s="49"/>
      <c r="V4" s="49"/>
      <c r="W4" s="49"/>
    </row>
    <row r="5" spans="1:43" s="14" customFormat="1" ht="12.75" customHeight="1">
      <c r="A5" s="271" t="s">
        <v>0</v>
      </c>
      <c r="B5" s="271" t="s">
        <v>29</v>
      </c>
      <c r="C5" s="271" t="s">
        <v>59</v>
      </c>
      <c r="D5" s="271" t="s">
        <v>96</v>
      </c>
      <c r="E5" s="271" t="s">
        <v>96</v>
      </c>
      <c r="F5" s="271"/>
      <c r="G5" s="271"/>
      <c r="H5" s="271" t="s">
        <v>60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</row>
    <row r="6" spans="1:43" s="14" customFormat="1" ht="66.75" customHeight="1">
      <c r="A6" s="271"/>
      <c r="B6" s="271"/>
      <c r="C6" s="271"/>
      <c r="D6" s="271"/>
      <c r="E6" s="271"/>
      <c r="F6" s="271"/>
      <c r="G6" s="271"/>
      <c r="H6" s="272" t="s">
        <v>2</v>
      </c>
      <c r="I6" s="272"/>
      <c r="J6" s="272"/>
      <c r="K6" s="272" t="s">
        <v>3</v>
      </c>
      <c r="L6" s="272"/>
      <c r="M6" s="272"/>
      <c r="N6" s="272" t="s">
        <v>4</v>
      </c>
      <c r="O6" s="272"/>
      <c r="P6" s="272"/>
      <c r="Q6" s="272" t="s">
        <v>5</v>
      </c>
      <c r="R6" s="272"/>
      <c r="S6" s="272"/>
      <c r="T6" s="279" t="s">
        <v>6</v>
      </c>
      <c r="U6" s="279"/>
      <c r="V6" s="279"/>
      <c r="W6" s="272" t="s">
        <v>7</v>
      </c>
      <c r="X6" s="272"/>
      <c r="Y6" s="272"/>
      <c r="Z6" s="272" t="s">
        <v>8</v>
      </c>
      <c r="AA6" s="272"/>
      <c r="AB6" s="272"/>
      <c r="AC6" s="272" t="s">
        <v>9</v>
      </c>
      <c r="AD6" s="272"/>
      <c r="AE6" s="272"/>
      <c r="AF6" s="272" t="s">
        <v>10</v>
      </c>
      <c r="AG6" s="272"/>
      <c r="AH6" s="272"/>
      <c r="AI6" s="272" t="s">
        <v>11</v>
      </c>
      <c r="AJ6" s="272"/>
      <c r="AK6" s="272"/>
      <c r="AL6" s="272" t="s">
        <v>12</v>
      </c>
      <c r="AM6" s="272"/>
      <c r="AN6" s="272"/>
      <c r="AO6" s="272" t="s">
        <v>13</v>
      </c>
      <c r="AP6" s="272"/>
      <c r="AQ6" s="272"/>
    </row>
    <row r="7" spans="1:43" s="15" customFormat="1" ht="26.4">
      <c r="A7" s="29"/>
      <c r="B7" s="29"/>
      <c r="C7" s="29"/>
      <c r="D7" s="29"/>
      <c r="E7" s="30" t="s">
        <v>15</v>
      </c>
      <c r="F7" s="30" t="s">
        <v>16</v>
      </c>
      <c r="G7" s="30" t="s">
        <v>14</v>
      </c>
      <c r="H7" s="30" t="s">
        <v>15</v>
      </c>
      <c r="I7" s="30" t="s">
        <v>16</v>
      </c>
      <c r="J7" s="30" t="s">
        <v>14</v>
      </c>
      <c r="K7" s="30" t="s">
        <v>15</v>
      </c>
      <c r="L7" s="30" t="s">
        <v>16</v>
      </c>
      <c r="M7" s="30" t="s">
        <v>14</v>
      </c>
      <c r="N7" s="30" t="s">
        <v>15</v>
      </c>
      <c r="O7" s="30" t="s">
        <v>16</v>
      </c>
      <c r="P7" s="30" t="s">
        <v>14</v>
      </c>
      <c r="Q7" s="30" t="s">
        <v>15</v>
      </c>
      <c r="R7" s="30" t="s">
        <v>16</v>
      </c>
      <c r="S7" s="30" t="s">
        <v>14</v>
      </c>
      <c r="T7" s="50" t="s">
        <v>15</v>
      </c>
      <c r="U7" s="50" t="s">
        <v>16</v>
      </c>
      <c r="V7" s="50" t="s">
        <v>14</v>
      </c>
      <c r="W7" s="50" t="s">
        <v>15</v>
      </c>
      <c r="X7" s="30" t="s">
        <v>16</v>
      </c>
      <c r="Y7" s="30" t="s">
        <v>14</v>
      </c>
      <c r="Z7" s="30" t="s">
        <v>15</v>
      </c>
      <c r="AA7" s="30" t="s">
        <v>16</v>
      </c>
      <c r="AB7" s="30" t="s">
        <v>14</v>
      </c>
      <c r="AC7" s="30" t="s">
        <v>15</v>
      </c>
      <c r="AD7" s="30" t="s">
        <v>16</v>
      </c>
      <c r="AE7" s="30" t="s">
        <v>14</v>
      </c>
      <c r="AF7" s="30" t="s">
        <v>15</v>
      </c>
      <c r="AG7" s="30" t="s">
        <v>16</v>
      </c>
      <c r="AH7" s="30" t="s">
        <v>14</v>
      </c>
      <c r="AI7" s="30" t="s">
        <v>15</v>
      </c>
      <c r="AJ7" s="30" t="s">
        <v>16</v>
      </c>
      <c r="AK7" s="30" t="s">
        <v>14</v>
      </c>
      <c r="AL7" s="30" t="s">
        <v>15</v>
      </c>
      <c r="AM7" s="30" t="s">
        <v>16</v>
      </c>
      <c r="AN7" s="30" t="s">
        <v>14</v>
      </c>
      <c r="AO7" s="30" t="s">
        <v>15</v>
      </c>
      <c r="AP7" s="30" t="s">
        <v>16</v>
      </c>
      <c r="AQ7" s="30" t="s">
        <v>14</v>
      </c>
    </row>
    <row r="8" spans="1:43" s="14" customFormat="1" ht="18.75" customHeight="1">
      <c r="A8" s="278" t="s">
        <v>32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</row>
    <row r="9" spans="1:43" s="17" customFormat="1" ht="64.5" customHeight="1">
      <c r="A9" s="31">
        <v>1</v>
      </c>
      <c r="B9" s="16" t="s">
        <v>61</v>
      </c>
      <c r="C9" s="16">
        <v>305</v>
      </c>
      <c r="D9" s="16">
        <v>145</v>
      </c>
      <c r="E9" s="16">
        <v>145</v>
      </c>
      <c r="F9" s="18">
        <f>I9+L9+O9+R9+U9+X9+AA9+AD9+AG9+AJ9+AM9+AP9</f>
        <v>147</v>
      </c>
      <c r="G9" s="18">
        <f>F9*100/E9</f>
        <v>101.37931034482759</v>
      </c>
      <c r="H9" s="18">
        <v>1</v>
      </c>
      <c r="I9" s="18">
        <v>1</v>
      </c>
      <c r="J9" s="18">
        <v>100</v>
      </c>
      <c r="K9" s="18">
        <v>1</v>
      </c>
      <c r="L9" s="18">
        <v>1</v>
      </c>
      <c r="M9" s="18">
        <v>100</v>
      </c>
      <c r="N9" s="18">
        <v>1</v>
      </c>
      <c r="O9" s="18">
        <v>1</v>
      </c>
      <c r="P9" s="18">
        <v>100</v>
      </c>
      <c r="Q9" s="18">
        <v>22</v>
      </c>
      <c r="R9" s="18">
        <v>22</v>
      </c>
      <c r="S9" s="18">
        <v>100</v>
      </c>
      <c r="T9" s="51">
        <v>60</v>
      </c>
      <c r="U9" s="51">
        <v>60</v>
      </c>
      <c r="V9" s="51">
        <v>100</v>
      </c>
      <c r="W9" s="51">
        <v>60</v>
      </c>
      <c r="X9" s="18">
        <v>60</v>
      </c>
      <c r="Y9" s="18">
        <v>100</v>
      </c>
      <c r="Z9" s="18">
        <v>0</v>
      </c>
      <c r="AA9" s="18">
        <v>2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7" customFormat="1" ht="53.25" customHeight="1">
      <c r="A10" s="31">
        <v>2</v>
      </c>
      <c r="B10" s="31" t="s">
        <v>62</v>
      </c>
      <c r="C10" s="16">
        <v>23</v>
      </c>
      <c r="D10" s="16">
        <v>10</v>
      </c>
      <c r="E10" s="16">
        <v>10</v>
      </c>
      <c r="F10" s="18">
        <f>U10+X10</f>
        <v>13</v>
      </c>
      <c r="G10" s="18">
        <f t="shared" ref="G10:G12" si="0">F10*100/E10</f>
        <v>130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51">
        <v>5</v>
      </c>
      <c r="U10" s="51">
        <v>5</v>
      </c>
      <c r="V10" s="51">
        <v>100</v>
      </c>
      <c r="W10" s="51">
        <v>5</v>
      </c>
      <c r="X10" s="18">
        <v>8</v>
      </c>
      <c r="Y10" s="18">
        <v>160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7" customFormat="1" ht="63.75" customHeight="1">
      <c r="A11" s="31">
        <v>3</v>
      </c>
      <c r="B11" s="31" t="s">
        <v>63</v>
      </c>
      <c r="C11" s="16">
        <v>19</v>
      </c>
      <c r="D11" s="16">
        <v>10</v>
      </c>
      <c r="E11" s="16">
        <v>10</v>
      </c>
      <c r="F11" s="18">
        <f>I11+R11+U11+X11+AA11+AD11+AG11+AJ11+AM11+AP11</f>
        <v>23</v>
      </c>
      <c r="G11" s="18">
        <f t="shared" si="0"/>
        <v>230</v>
      </c>
      <c r="H11" s="18">
        <v>1</v>
      </c>
      <c r="I11" s="18">
        <v>1</v>
      </c>
      <c r="J11" s="18">
        <v>100</v>
      </c>
      <c r="K11" s="18"/>
      <c r="L11" s="18"/>
      <c r="M11" s="18"/>
      <c r="N11" s="18"/>
      <c r="O11" s="18"/>
      <c r="P11" s="18"/>
      <c r="Q11" s="18">
        <v>3</v>
      </c>
      <c r="R11" s="18">
        <v>5</v>
      </c>
      <c r="S11" s="18">
        <v>167</v>
      </c>
      <c r="T11" s="51">
        <v>3</v>
      </c>
      <c r="U11" s="51">
        <v>3</v>
      </c>
      <c r="V11" s="51">
        <v>100</v>
      </c>
      <c r="W11" s="51">
        <v>2</v>
      </c>
      <c r="X11" s="18">
        <v>10</v>
      </c>
      <c r="Y11" s="18">
        <v>500</v>
      </c>
      <c r="Z11" s="18">
        <v>0</v>
      </c>
      <c r="AA11" s="18">
        <v>2</v>
      </c>
      <c r="AB11" s="18"/>
      <c r="AC11" s="18">
        <v>1</v>
      </c>
      <c r="AD11" s="18">
        <v>2</v>
      </c>
      <c r="AE11" s="18">
        <v>200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7" customFormat="1" ht="64.5" customHeight="1">
      <c r="A12" s="31" t="s">
        <v>64</v>
      </c>
      <c r="B12" s="16" t="s">
        <v>65</v>
      </c>
      <c r="C12" s="16">
        <v>28</v>
      </c>
      <c r="D12" s="16">
        <v>34</v>
      </c>
      <c r="E12" s="16">
        <v>3</v>
      </c>
      <c r="F12" s="18">
        <f t="shared" ref="F12:F14" si="1">I12+R12+U12+X12+AA12+AD12+AG12+AJ12+AM12+AP12</f>
        <v>1</v>
      </c>
      <c r="G12" s="18">
        <f t="shared" si="0"/>
        <v>33.333333333333336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51"/>
      <c r="U12" s="51"/>
      <c r="V12" s="51"/>
      <c r="W12" s="51"/>
      <c r="X12" s="18"/>
      <c r="Y12" s="18"/>
      <c r="Z12" s="18">
        <v>1</v>
      </c>
      <c r="AA12" s="18">
        <v>1</v>
      </c>
      <c r="AB12" s="18">
        <v>100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7" customFormat="1" ht="64.5" customHeight="1">
      <c r="A13" s="31">
        <v>5</v>
      </c>
      <c r="B13" s="16" t="s">
        <v>98</v>
      </c>
      <c r="C13" s="16">
        <v>0</v>
      </c>
      <c r="D13" s="16">
        <v>0</v>
      </c>
      <c r="E13" s="16">
        <v>0</v>
      </c>
      <c r="F13" s="18">
        <f t="shared" si="1"/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1"/>
      <c r="U13" s="51"/>
      <c r="V13" s="51"/>
      <c r="W13" s="51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7" customFormat="1" ht="64.5" customHeight="1">
      <c r="A14" s="31">
        <v>6</v>
      </c>
      <c r="B14" s="16" t="s">
        <v>97</v>
      </c>
      <c r="C14" s="16">
        <v>6</v>
      </c>
      <c r="D14" s="16">
        <v>0</v>
      </c>
      <c r="E14" s="16">
        <v>1</v>
      </c>
      <c r="F14" s="18">
        <f t="shared" si="1"/>
        <v>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1"/>
      <c r="U14" s="51"/>
      <c r="V14" s="51"/>
      <c r="W14" s="51"/>
      <c r="X14" s="18"/>
      <c r="Y14" s="18"/>
      <c r="Z14" s="18"/>
      <c r="AA14" s="18"/>
      <c r="AB14" s="18"/>
      <c r="AC14" s="18"/>
      <c r="AD14" s="18"/>
      <c r="AE14" s="18"/>
      <c r="AF14" s="18">
        <v>1</v>
      </c>
      <c r="AG14" s="18"/>
      <c r="AH14" s="18"/>
      <c r="AI14" s="18"/>
      <c r="AJ14" s="18"/>
      <c r="AK14" s="18"/>
      <c r="AL14" s="18"/>
      <c r="AM14" s="18"/>
      <c r="AN14" s="18"/>
      <c r="AO14" s="18">
        <v>1</v>
      </c>
      <c r="AP14" s="18"/>
      <c r="AQ14" s="18"/>
    </row>
    <row r="15" spans="1:43" s="17" customFormat="1" ht="21" customHeight="1">
      <c r="A15" s="275" t="s">
        <v>33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7"/>
    </row>
    <row r="16" spans="1:43" s="17" customFormat="1" ht="64.5" customHeight="1">
      <c r="A16" s="31">
        <v>1</v>
      </c>
      <c r="B16" s="32" t="s">
        <v>66</v>
      </c>
      <c r="C16" s="16">
        <v>90</v>
      </c>
      <c r="D16" s="16">
        <v>100</v>
      </c>
      <c r="E16" s="32">
        <v>100</v>
      </c>
      <c r="F16" s="32"/>
      <c r="G16" s="32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51"/>
      <c r="U16" s="51"/>
      <c r="V16" s="51"/>
      <c r="W16" s="51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71" s="35" customFormat="1" ht="66">
      <c r="A17" s="31">
        <v>2</v>
      </c>
      <c r="B17" s="32" t="s">
        <v>67</v>
      </c>
      <c r="C17" s="16">
        <v>22</v>
      </c>
      <c r="D17" s="16">
        <v>14</v>
      </c>
      <c r="E17" s="32">
        <f>H17+K17+N17+Q17+T17+W17+Z17+AC17+AF17+AI17</f>
        <v>13.857142857142856</v>
      </c>
      <c r="F17" s="18">
        <f>I17+L17+O17+R17+U17+X17+AA17+AD17+AG17+AJ17+AM17+AP17</f>
        <v>40.5</v>
      </c>
      <c r="G17" s="32">
        <f>F17*100/E17</f>
        <v>292.26804123711344</v>
      </c>
      <c r="H17" s="46">
        <f>(H41/E43)*100</f>
        <v>8.2417582417582416E-2</v>
      </c>
      <c r="I17" s="46">
        <v>0.1</v>
      </c>
      <c r="J17" s="45"/>
      <c r="K17" s="46">
        <f>(H41/E43)*100</f>
        <v>8.2417582417582416E-2</v>
      </c>
      <c r="L17" s="46">
        <v>0.1</v>
      </c>
      <c r="M17" s="46"/>
      <c r="N17" s="46">
        <f>(N41/E43)*100</f>
        <v>0.13736263736263737</v>
      </c>
      <c r="O17" s="46">
        <v>0.1</v>
      </c>
      <c r="P17" s="46"/>
      <c r="Q17" s="46">
        <f>(Q41/E43)*100</f>
        <v>3.9395604395604398</v>
      </c>
      <c r="R17" s="46">
        <v>3.9</v>
      </c>
      <c r="S17" s="117">
        <v>100</v>
      </c>
      <c r="T17" s="52">
        <f>(T41/E43)*100</f>
        <v>4.1208791208791204</v>
      </c>
      <c r="U17" s="52">
        <v>4.0999999999999996</v>
      </c>
      <c r="V17" s="52">
        <v>100</v>
      </c>
      <c r="W17" s="52">
        <f>(W41/E43)*100</f>
        <v>5.4945054945054945</v>
      </c>
      <c r="X17" s="46">
        <v>32</v>
      </c>
      <c r="Y17" s="46">
        <v>582</v>
      </c>
      <c r="Z17" s="46">
        <v>0</v>
      </c>
      <c r="AA17" s="46">
        <v>0.2</v>
      </c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34"/>
      <c r="AS17" s="34"/>
    </row>
    <row r="18" spans="1:71" s="41" customFormat="1" ht="18">
      <c r="A18" s="33"/>
      <c r="B18" s="34"/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4"/>
      <c r="AK18" s="34"/>
      <c r="AL18" s="34"/>
      <c r="AM18" s="34"/>
      <c r="AN18" s="34"/>
      <c r="AO18" s="34"/>
      <c r="AP18" s="34"/>
      <c r="AQ18" s="34"/>
      <c r="AR18" s="40"/>
      <c r="AS18" s="40"/>
    </row>
    <row r="19" spans="1:71" s="20" customFormat="1" ht="18">
      <c r="A19" s="41"/>
      <c r="B19" s="41"/>
      <c r="C19" s="4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  <c r="S19" s="41"/>
      <c r="T19" s="41"/>
      <c r="U19" s="41"/>
      <c r="V19" s="41"/>
      <c r="W19" s="53"/>
      <c r="X19" s="41"/>
      <c r="Y19" s="41"/>
      <c r="Z19" s="41"/>
      <c r="AA19" s="41"/>
      <c r="AB19" s="41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19"/>
      <c r="AS19" s="19"/>
    </row>
    <row r="20" spans="1:71" s="23" customFormat="1" ht="14.25" customHeight="1">
      <c r="A20" s="20"/>
      <c r="B20" s="20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54"/>
      <c r="U20" s="54"/>
      <c r="V20" s="54"/>
      <c r="W20" s="54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spans="1:71" s="23" customFormat="1" ht="15.6"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7"/>
      <c r="U21" s="47"/>
      <c r="V21" s="47"/>
      <c r="W21" s="47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4"/>
      <c r="AS21" s="24"/>
      <c r="AT21" s="24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4"/>
      <c r="BK21" s="24"/>
      <c r="BL21" s="24"/>
      <c r="BM21" s="27"/>
      <c r="BN21" s="27"/>
      <c r="BO21" s="27"/>
    </row>
    <row r="22" spans="1:71" s="23" customFormat="1" ht="18">
      <c r="A22" s="38" t="s">
        <v>110</v>
      </c>
      <c r="B22" s="39"/>
      <c r="C22" s="39"/>
      <c r="D22" s="24"/>
      <c r="E22" s="25"/>
      <c r="F22" s="25"/>
      <c r="G22" s="25"/>
      <c r="H22" s="26"/>
      <c r="I22" s="26"/>
      <c r="J22" s="26"/>
      <c r="K22" s="26"/>
      <c r="L22" s="26"/>
      <c r="M22" s="26"/>
      <c r="N22" s="26"/>
      <c r="O22" s="26"/>
      <c r="P22" s="26"/>
      <c r="Q22" s="24"/>
      <c r="R22" s="24"/>
      <c r="S22" s="24"/>
      <c r="T22" s="24"/>
      <c r="U22" s="24"/>
      <c r="V22" s="24"/>
      <c r="W22" s="24"/>
      <c r="X22" s="274" t="s">
        <v>41</v>
      </c>
      <c r="Y22" s="274"/>
      <c r="Z22" s="274"/>
      <c r="AA22" s="274"/>
      <c r="AB22" s="27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4"/>
      <c r="BK22" s="24"/>
      <c r="BL22" s="24"/>
      <c r="BM22" s="27"/>
      <c r="BN22" s="27"/>
      <c r="BO22" s="27"/>
    </row>
    <row r="23" spans="1:71" s="23" customFormat="1" ht="18">
      <c r="A23" s="38"/>
      <c r="B23" s="39"/>
      <c r="C23" s="39"/>
      <c r="D23" s="24"/>
      <c r="E23" s="25"/>
      <c r="F23" s="25"/>
      <c r="G23" s="25"/>
      <c r="H23" s="26"/>
      <c r="I23" s="26"/>
      <c r="J23" s="26"/>
      <c r="K23" s="26"/>
      <c r="L23" s="26"/>
      <c r="M23" s="26"/>
      <c r="N23" s="26"/>
      <c r="O23" s="26"/>
      <c r="P23" s="26"/>
      <c r="Q23" s="24"/>
      <c r="R23" s="24"/>
      <c r="S23" s="24"/>
      <c r="T23" s="24"/>
      <c r="U23" s="24"/>
      <c r="V23" s="24"/>
      <c r="W23" s="24"/>
      <c r="X23" s="42"/>
      <c r="Y23" s="42"/>
      <c r="Z23" s="42"/>
      <c r="AA23" s="42"/>
      <c r="AB23" s="42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4"/>
      <c r="BK23" s="24"/>
      <c r="BL23" s="24"/>
      <c r="BM23" s="27"/>
      <c r="BN23" s="27"/>
      <c r="BO23" s="27"/>
    </row>
    <row r="24" spans="1:71" s="23" customFormat="1" ht="18">
      <c r="A24" s="38"/>
      <c r="B24" s="39"/>
      <c r="C24" s="39"/>
      <c r="D24" s="24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4"/>
      <c r="R24" s="24"/>
      <c r="S24" s="24"/>
      <c r="T24" s="24"/>
      <c r="U24" s="24"/>
      <c r="V24" s="24"/>
      <c r="W24" s="24"/>
      <c r="X24" s="42"/>
      <c r="Y24" s="42"/>
      <c r="Z24" s="42"/>
      <c r="AA24" s="42"/>
      <c r="AB24" s="42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4"/>
      <c r="BK24" s="24"/>
      <c r="BL24" s="24"/>
      <c r="BM24" s="27"/>
      <c r="BN24" s="27"/>
      <c r="BO24" s="27"/>
    </row>
    <row r="25" spans="1:71" s="23" customFormat="1" ht="18">
      <c r="A25" s="38"/>
      <c r="B25" s="39"/>
      <c r="C25" s="39"/>
      <c r="D25" s="24"/>
      <c r="E25" s="25"/>
      <c r="F25" s="25"/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24"/>
      <c r="R25" s="24"/>
      <c r="S25" s="24"/>
      <c r="T25" s="24"/>
      <c r="U25" s="24"/>
      <c r="V25" s="24"/>
      <c r="W25" s="24"/>
      <c r="X25" s="42"/>
      <c r="Y25" s="42"/>
      <c r="Z25" s="42"/>
      <c r="AA25" s="42"/>
      <c r="AB25" s="42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4"/>
      <c r="BK25" s="24"/>
      <c r="BL25" s="24"/>
      <c r="BM25" s="27"/>
      <c r="BN25" s="27"/>
      <c r="BO25" s="27"/>
    </row>
    <row r="26" spans="1:71" s="14" customFormat="1" ht="18">
      <c r="A26" s="38"/>
      <c r="B26" s="39"/>
      <c r="C26" s="39"/>
      <c r="D26" s="24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4"/>
      <c r="R26" s="24"/>
      <c r="S26" s="24"/>
      <c r="T26" s="24"/>
      <c r="U26" s="24"/>
      <c r="V26" s="24"/>
      <c r="W26" s="24"/>
      <c r="X26" s="42"/>
      <c r="Y26" s="42"/>
      <c r="Z26" s="42"/>
      <c r="AA26" s="42"/>
      <c r="AB26" s="42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71" ht="15.6">
      <c r="A27" s="21"/>
      <c r="B27" s="20"/>
      <c r="C27" s="1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9"/>
      <c r="U27" s="49"/>
      <c r="V27" s="49"/>
      <c r="W27" s="49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71" ht="15.6">
      <c r="A28" s="273"/>
      <c r="B28" s="273"/>
      <c r="C28" s="273"/>
    </row>
    <row r="29" spans="1:71" ht="15.6">
      <c r="A29" s="44"/>
      <c r="B29" s="24"/>
      <c r="C29" s="24"/>
    </row>
    <row r="30" spans="1:71">
      <c r="A30" s="28"/>
      <c r="B30" s="14"/>
      <c r="C30" s="14"/>
    </row>
    <row r="41" spans="5:35">
      <c r="E41" s="36">
        <f>H41+K41+N41+Q41+T41+W41+Z41+AC41+AF41+AI41+AL18+AO18</f>
        <v>5044</v>
      </c>
      <c r="F41" s="36"/>
      <c r="G41" s="36"/>
      <c r="H41" s="36">
        <v>30</v>
      </c>
      <c r="I41" s="36"/>
      <c r="J41" s="36"/>
      <c r="K41" s="36">
        <v>30</v>
      </c>
      <c r="L41" s="36"/>
      <c r="M41" s="36"/>
      <c r="N41" s="36">
        <v>50</v>
      </c>
      <c r="O41" s="36"/>
      <c r="P41" s="36"/>
      <c r="Q41" s="36">
        <v>1434</v>
      </c>
      <c r="R41" s="36"/>
      <c r="S41" s="36"/>
      <c r="T41" s="55">
        <v>1500</v>
      </c>
      <c r="U41" s="55"/>
      <c r="V41" s="55"/>
      <c r="W41" s="55">
        <v>2000</v>
      </c>
      <c r="X41" s="36"/>
      <c r="Y41" s="36"/>
      <c r="Z41" s="36"/>
      <c r="AA41" s="36">
        <v>75</v>
      </c>
      <c r="AB41" s="36"/>
      <c r="AC41" s="36"/>
      <c r="AD41" s="36"/>
      <c r="AE41" s="36"/>
      <c r="AF41" s="36"/>
      <c r="AG41" s="36"/>
      <c r="AH41" s="36"/>
      <c r="AI41" s="36"/>
    </row>
    <row r="43" spans="5:35">
      <c r="E43" s="37">
        <v>36400</v>
      </c>
    </row>
  </sheetData>
  <mergeCells count="25">
    <mergeCell ref="A28:C28"/>
    <mergeCell ref="X22:AB22"/>
    <mergeCell ref="AC6:AE6"/>
    <mergeCell ref="AF6:AH6"/>
    <mergeCell ref="AI6:AK6"/>
    <mergeCell ref="A15:AQ15"/>
    <mergeCell ref="A8:AQ8"/>
    <mergeCell ref="K6:M6"/>
    <mergeCell ref="N6:P6"/>
    <mergeCell ref="Q6:S6"/>
    <mergeCell ref="T6:V6"/>
    <mergeCell ref="W6:Y6"/>
    <mergeCell ref="Z6:AB6"/>
    <mergeCell ref="AF1:AN1"/>
    <mergeCell ref="A2:AO2"/>
    <mergeCell ref="D3:Z3"/>
    <mergeCell ref="A5:A6"/>
    <mergeCell ref="B5:B6"/>
    <mergeCell ref="C5:C6"/>
    <mergeCell ref="D5:D6"/>
    <mergeCell ref="E5:G6"/>
    <mergeCell ref="H5:AQ5"/>
    <mergeCell ref="H6:J6"/>
    <mergeCell ref="AL6:AN6"/>
    <mergeCell ref="AO6:AQ6"/>
  </mergeCells>
  <pageMargins left="0.27559055118110237" right="0.19685039370078741" top="0.74803149606299213" bottom="0.74803149606299213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4" sqref="H34"/>
    </sheetView>
  </sheetViews>
  <sheetFormatPr defaultColWidth="9.1093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мероприятий</vt:lpstr>
      <vt:lpstr>Показатели таб. 4</vt:lpstr>
      <vt:lpstr>Лист2</vt:lpstr>
      <vt:lpstr>'финансирование мероприятий'!Заголовки_для_печати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2016-09-05T12:05:17Z</cp:lastPrinted>
  <dcterms:created xsi:type="dcterms:W3CDTF">2012-04-09T03:09:53Z</dcterms:created>
  <dcterms:modified xsi:type="dcterms:W3CDTF">2016-09-08T13:47:52Z</dcterms:modified>
</cp:coreProperties>
</file>